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318\Desktop\"/>
    </mc:Choice>
  </mc:AlternateContent>
  <bookViews>
    <workbookView xWindow="-105" yWindow="-105" windowWidth="23250" windowHeight="12570" tabRatio="602"/>
  </bookViews>
  <sheets>
    <sheet name="خسارت " sheetId="19" r:id="rId1"/>
  </sheets>
  <definedNames>
    <definedName name="_xlnm.Print_Area" localSheetId="0">'خسارت '!$A$1:$L$47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9" l="1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11" i="19"/>
  <c r="L48" i="19" l="1"/>
  <c r="C13" i="19" l="1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12" i="19"/>
  <c r="C11" i="19"/>
  <c r="H16" i="19" l="1"/>
  <c r="I16" i="19" s="1"/>
  <c r="H46" i="19"/>
  <c r="I46" i="19" l="1"/>
  <c r="J46" i="19" s="1"/>
  <c r="K46" i="19" s="1"/>
  <c r="L46" i="19" s="1"/>
  <c r="H14" i="19" l="1"/>
  <c r="I14" i="19" s="1"/>
  <c r="I11" i="19"/>
  <c r="J11" i="19" s="1"/>
  <c r="H15" i="19"/>
  <c r="I15" i="19" s="1"/>
  <c r="J15" i="19" s="1"/>
  <c r="H45" i="19"/>
  <c r="H34" i="19"/>
  <c r="H35" i="19"/>
  <c r="H36" i="19"/>
  <c r="I36" i="19" s="1"/>
  <c r="J36" i="19" s="1"/>
  <c r="H37" i="19"/>
  <c r="H38" i="19"/>
  <c r="H39" i="19"/>
  <c r="H40" i="19"/>
  <c r="H41" i="19"/>
  <c r="H42" i="19"/>
  <c r="H43" i="19"/>
  <c r="H44" i="19"/>
  <c r="H33" i="19"/>
  <c r="H24" i="19"/>
  <c r="I24" i="19" s="1"/>
  <c r="J14" i="19"/>
  <c r="H12" i="19"/>
  <c r="H22" i="19"/>
  <c r="H21" i="19"/>
  <c r="H20" i="19"/>
  <c r="H18" i="19"/>
  <c r="H17" i="19"/>
  <c r="J16" i="19"/>
  <c r="H13" i="19"/>
  <c r="I13" i="19" s="1"/>
  <c r="J13" i="19" s="1"/>
  <c r="H19" i="19"/>
  <c r="H23" i="19"/>
  <c r="I23" i="19" s="1"/>
  <c r="H25" i="19"/>
  <c r="H26" i="19"/>
  <c r="H27" i="19"/>
  <c r="H28" i="19"/>
  <c r="H29" i="19"/>
  <c r="H30" i="19"/>
  <c r="H31" i="19"/>
  <c r="H32" i="19"/>
  <c r="I26" i="19" l="1"/>
  <c r="J26" i="19" s="1"/>
  <c r="K26" i="19" s="1"/>
  <c r="I18" i="19"/>
  <c r="J18" i="19" s="1"/>
  <c r="I44" i="19"/>
  <c r="J44" i="19" s="1"/>
  <c r="K44" i="19" s="1"/>
  <c r="I25" i="19"/>
  <c r="I20" i="19"/>
  <c r="J20" i="19" s="1"/>
  <c r="I43" i="19"/>
  <c r="J43" i="19" s="1"/>
  <c r="I35" i="19"/>
  <c r="J35" i="19" s="1"/>
  <c r="K35" i="19" s="1"/>
  <c r="I32" i="19"/>
  <c r="I21" i="19"/>
  <c r="J21" i="19" s="1"/>
  <c r="K21" i="19" s="1"/>
  <c r="L21" i="19" s="1"/>
  <c r="I42" i="19"/>
  <c r="J42" i="19" s="1"/>
  <c r="K42" i="19" s="1"/>
  <c r="I34" i="19"/>
  <c r="J34" i="19" s="1"/>
  <c r="K34" i="19" s="1"/>
  <c r="I31" i="19"/>
  <c r="J31" i="19" s="1"/>
  <c r="K31" i="19" s="1"/>
  <c r="I19" i="19"/>
  <c r="J19" i="19" s="1"/>
  <c r="I22" i="19"/>
  <c r="I41" i="19"/>
  <c r="J41" i="19" s="1"/>
  <c r="K41" i="19" s="1"/>
  <c r="I45" i="19"/>
  <c r="J45" i="19" s="1"/>
  <c r="I30" i="19"/>
  <c r="J30" i="19" s="1"/>
  <c r="K30" i="19" s="1"/>
  <c r="I40" i="19"/>
  <c r="J40" i="19" s="1"/>
  <c r="I12" i="19"/>
  <c r="J12" i="19" s="1"/>
  <c r="I29" i="19"/>
  <c r="J29" i="19" s="1"/>
  <c r="I39" i="19"/>
  <c r="J39" i="19" s="1"/>
  <c r="K39" i="19" s="1"/>
  <c r="I28" i="19"/>
  <c r="I38" i="19"/>
  <c r="J38" i="19" s="1"/>
  <c r="K38" i="19" s="1"/>
  <c r="I27" i="19"/>
  <c r="I17" i="19"/>
  <c r="J17" i="19" s="1"/>
  <c r="I33" i="19"/>
  <c r="J33" i="19" s="1"/>
  <c r="K33" i="19" s="1"/>
  <c r="I37" i="19"/>
  <c r="J37" i="19" s="1"/>
  <c r="K37" i="19" s="1"/>
  <c r="K11" i="19"/>
  <c r="L11" i="19" s="1"/>
  <c r="K15" i="19"/>
  <c r="K36" i="19"/>
  <c r="K16" i="19"/>
  <c r="J24" i="19"/>
  <c r="J23" i="19"/>
  <c r="K40" i="19" l="1"/>
  <c r="L40" i="19" s="1"/>
  <c r="J27" i="19"/>
  <c r="K27" i="19" s="1"/>
  <c r="K45" i="19"/>
  <c r="L45" i="19" s="1"/>
  <c r="K17" i="19"/>
  <c r="L17" i="19" s="1"/>
  <c r="K29" i="19"/>
  <c r="J32" i="19"/>
  <c r="K32" i="19" s="1"/>
  <c r="L32" i="19" s="1"/>
  <c r="J25" i="19"/>
  <c r="K25" i="19" s="1"/>
  <c r="L25" i="19" s="1"/>
  <c r="K43" i="19"/>
  <c r="J28" i="19"/>
  <c r="K28" i="19" s="1"/>
  <c r="J22" i="19"/>
  <c r="K22" i="19" s="1"/>
  <c r="L22" i="19" s="1"/>
  <c r="L34" i="19"/>
  <c r="L16" i="19"/>
  <c r="L33" i="19"/>
  <c r="L15" i="19"/>
  <c r="L31" i="19"/>
  <c r="L42" i="19"/>
  <c r="K23" i="19"/>
  <c r="K24" i="19"/>
  <c r="G46" i="19" l="1"/>
  <c r="G45" i="19"/>
  <c r="G44" i="19"/>
  <c r="G43" i="19"/>
  <c r="G42" i="19"/>
  <c r="G41" i="19"/>
  <c r="G40" i="19"/>
  <c r="G39" i="19"/>
  <c r="L39" i="19" s="1"/>
  <c r="G27" i="19"/>
  <c r="L27" i="19" s="1"/>
  <c r="G23" i="19"/>
  <c r="L23" i="19" s="1"/>
  <c r="G30" i="19"/>
  <c r="L30" i="19" s="1"/>
  <c r="G37" i="19"/>
  <c r="L37" i="19" s="1"/>
  <c r="G34" i="19"/>
  <c r="G26" i="19"/>
  <c r="L26" i="19" s="1"/>
  <c r="G18" i="19"/>
  <c r="K18" i="19" s="1"/>
  <c r="G38" i="19"/>
  <c r="L38" i="19" s="1"/>
  <c r="G29" i="19"/>
  <c r="L29" i="19" s="1"/>
  <c r="G33" i="19"/>
  <c r="G25" i="19"/>
  <c r="G17" i="19"/>
  <c r="G22" i="19"/>
  <c r="G31" i="19"/>
  <c r="G21" i="19"/>
  <c r="G36" i="19"/>
  <c r="L36" i="19" s="1"/>
  <c r="G28" i="19"/>
  <c r="L28" i="19" s="1"/>
  <c r="G20" i="19"/>
  <c r="K20" i="19" s="1"/>
  <c r="L20" i="19" s="1"/>
  <c r="G35" i="19"/>
  <c r="L35" i="19" s="1"/>
  <c r="G19" i="19"/>
  <c r="K19" i="19" s="1"/>
  <c r="L19" i="19" s="1"/>
  <c r="G32" i="19"/>
  <c r="G16" i="19"/>
  <c r="G24" i="19"/>
  <c r="L24" i="19" s="1"/>
  <c r="G12" i="19" l="1"/>
  <c r="K12" i="19" s="1"/>
  <c r="L12" i="19" s="1"/>
  <c r="L18" i="19"/>
  <c r="G13" i="19"/>
  <c r="K13" i="19" s="1"/>
  <c r="L13" i="19" s="1"/>
  <c r="G15" i="19"/>
  <c r="G14" i="19"/>
  <c r="K14" i="19" s="1"/>
  <c r="L14" i="19" s="1"/>
  <c r="L41" i="19" l="1"/>
  <c r="L43" i="19" l="1"/>
  <c r="L44" i="19" l="1"/>
  <c r="L47" i="19" s="1"/>
</calcChain>
</file>

<file path=xl/sharedStrings.xml><?xml version="1.0" encoding="utf-8"?>
<sst xmlns="http://schemas.openxmlformats.org/spreadsheetml/2006/main" count="32" uniqueCount="30">
  <si>
    <t xml:space="preserve">ماه </t>
  </si>
  <si>
    <t>کارکرد دوره صورت‌وضعیت</t>
  </si>
  <si>
    <t>حق‌الزحمه درخواستی مشاور(قابل پرداخت به مشاور)</t>
  </si>
  <si>
    <t xml:space="preserve">مبلغ صورت وضعيت بررسی شده توسط مشاور تا ماه مورد نظر (ريال) </t>
  </si>
  <si>
    <t>F</t>
  </si>
  <si>
    <t xml:space="preserve">برآورد حق‌الزحمه تجمعی  مشاور بر اساس پیشرفت پروژه       </t>
  </si>
  <si>
    <t>حق الزحمه ماهانه نظارت فنی کارگاهی کارکرد مشاور</t>
  </si>
  <si>
    <t>خدمات فنی کارگاهی</t>
  </si>
  <si>
    <t>صورت وضعیت پیمانکار</t>
  </si>
  <si>
    <t>q</t>
  </si>
  <si>
    <t>r</t>
  </si>
  <si>
    <t>k</t>
  </si>
  <si>
    <r>
      <t xml:space="preserve">B </t>
    </r>
    <r>
      <rPr>
        <sz val="11"/>
        <color theme="1"/>
        <rFont val="B Nazanin"/>
        <charset val="178"/>
      </rPr>
      <t>b</t>
    </r>
  </si>
  <si>
    <t>مفروضات و اطلاعات قراردادی</t>
  </si>
  <si>
    <t>متوسط سه ماه آخر حق‌الزحمه خدمات فنی کارگاهی درخواستی مشاور</t>
  </si>
  <si>
    <t>میانگین کارکرد 3 ماه گذشته پیمانکار</t>
  </si>
  <si>
    <t>میزان خسارت</t>
  </si>
  <si>
    <t>محاسبات خسارت (بند 3-3-4-4)</t>
  </si>
  <si>
    <t>جمع کل خسارت</t>
  </si>
  <si>
    <t>مفروضات و اطلاعات قراردادی را وارد کنید</t>
  </si>
  <si>
    <t>اطلاعات ورودی</t>
  </si>
  <si>
    <r>
      <t>مبلغ پیمان (</t>
    </r>
    <r>
      <rPr>
        <b/>
        <sz val="11"/>
        <color theme="1"/>
        <rFont val="B Nazanin"/>
        <charset val="178"/>
      </rPr>
      <t>با در نظر گرفتن با در نظر گرفتن مفاد بند 1-2-7-5</t>
    </r>
    <r>
      <rPr>
        <b/>
        <sz val="12"/>
        <color theme="1"/>
        <rFont val="B Nazanin"/>
        <charset val="178"/>
      </rPr>
      <t>)</t>
    </r>
  </si>
  <si>
    <r>
      <t xml:space="preserve">جدول </t>
    </r>
    <r>
      <rPr>
        <b/>
        <u/>
        <sz val="14"/>
        <color rgb="FFFF0000"/>
        <rFont val="B Nazanin"/>
        <charset val="178"/>
      </rPr>
      <t>راهنمای</t>
    </r>
    <r>
      <rPr>
        <b/>
        <sz val="14"/>
        <color theme="1"/>
        <rFont val="B Nazanin"/>
        <charset val="178"/>
      </rPr>
      <t xml:space="preserve"> محاسبه خسارت قابل پرداخت در طول اجرای پروژه  بند 3-3-4-4 </t>
    </r>
  </si>
  <si>
    <r>
      <t>اختلاف دو ستون 2و 10(</t>
    </r>
    <r>
      <rPr>
        <b/>
        <sz val="11"/>
        <color rgb="FFFF0000"/>
        <rFont val="B Nazanin"/>
        <charset val="178"/>
      </rPr>
      <t>در صورت کاهش کارکرد</t>
    </r>
    <r>
      <rPr>
        <b/>
        <sz val="11"/>
        <color theme="1"/>
        <rFont val="B Nazanin"/>
        <charset val="178"/>
      </rPr>
      <t>)</t>
    </r>
  </si>
  <si>
    <r>
      <t>50 درصد متوسط سه ماه گذشته کارکرد صورت وضعیت تایید شده پیمانکار(</t>
    </r>
    <r>
      <rPr>
        <b/>
        <sz val="11"/>
        <color rgb="FFFF0000"/>
        <rFont val="B Nazanin"/>
        <charset val="178"/>
      </rPr>
      <t>در صورت کاهش کارکرد</t>
    </r>
    <r>
      <rPr>
        <b/>
        <sz val="11"/>
        <color theme="1"/>
        <rFont val="B Nazanin"/>
        <charset val="178"/>
      </rPr>
      <t>)</t>
    </r>
  </si>
  <si>
    <r>
      <t xml:space="preserve">D </t>
    </r>
    <r>
      <rPr>
        <b/>
        <sz val="9"/>
        <color theme="1"/>
        <rFont val="B Nazanin"/>
        <charset val="178"/>
      </rPr>
      <t>b</t>
    </r>
  </si>
  <si>
    <r>
      <t xml:space="preserve">E </t>
    </r>
    <r>
      <rPr>
        <b/>
        <sz val="9"/>
        <color theme="1"/>
        <rFont val="B Nazanin"/>
        <charset val="178"/>
      </rPr>
      <t>b</t>
    </r>
  </si>
  <si>
    <t>اعداد به ریال می‌باشد</t>
  </si>
  <si>
    <r>
      <t xml:space="preserve"> آیا خسارت تعلق میگیرد؟ (</t>
    </r>
    <r>
      <rPr>
        <b/>
        <sz val="11"/>
        <color rgb="FFFF0000"/>
        <rFont val="B Nazanin"/>
        <charset val="178"/>
      </rPr>
      <t>خسارت حداکثر تا شش ماه متوالی پرداخت میگردد</t>
    </r>
    <r>
      <rPr>
        <b/>
        <sz val="11"/>
        <color theme="1"/>
        <rFont val="B Nazanin"/>
        <charset val="178"/>
      </rPr>
      <t>)</t>
    </r>
  </si>
  <si>
    <r>
      <t>حداکثر مقدار خسارت (15 درصد B</t>
    </r>
    <r>
      <rPr>
        <b/>
        <sz val="11"/>
        <color rgb="FFFF0000"/>
        <rFont val="B Nazanin"/>
        <charset val="178"/>
      </rPr>
      <t>b</t>
    </r>
    <r>
      <rPr>
        <b/>
        <sz val="14"/>
        <color rgb="FFFF0000"/>
        <rFont val="B Nazanin"/>
        <charset val="17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</si>
</sst>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family val="2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B Nazanin"/>
      <charset val="178"/>
    </font>
    <font>
      <sz val="9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1"/>
      <color rgb="FFFF0000"/>
      <name val="B Nazanin"/>
      <charset val="178"/>
    </font>
    <font>
      <b/>
      <sz val="16"/>
      <color rgb="FFFFFF00"/>
      <name val="B Nazanin"/>
      <charset val="178"/>
    </font>
    <font>
      <b/>
      <sz val="14"/>
      <color rgb="FFFFFF00"/>
      <name val="B Nazanin"/>
      <charset val="178"/>
    </font>
    <font>
      <b/>
      <sz val="9"/>
      <color theme="1"/>
      <name val="B Nazanin"/>
      <charset val="178"/>
    </font>
    <font>
      <b/>
      <sz val="14"/>
      <color rgb="FFFF0000"/>
      <name val="B Nazanin"/>
      <charset val="178"/>
    </font>
    <font>
      <b/>
      <sz val="12"/>
      <color rgb="FFFF0000"/>
      <name val="B Nazanin"/>
      <charset val="178"/>
    </font>
    <font>
      <b/>
      <u/>
      <sz val="14"/>
      <color rgb="FFFF0000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3" fillId="0" borderId="0"/>
    <xf numFmtId="0" fontId="1" fillId="0" borderId="0"/>
  </cellStyleXfs>
  <cellXfs count="82">
    <xf numFmtId="0" fontId="0" fillId="0" borderId="0" xfId="0"/>
    <xf numFmtId="0" fontId="1" fillId="0" borderId="0" xfId="4"/>
    <xf numFmtId="0" fontId="1" fillId="0" borderId="0" xfId="4" applyAlignment="1">
      <alignment horizontal="center" vertical="center"/>
    </xf>
    <xf numFmtId="0" fontId="5" fillId="0" borderId="0" xfId="4" applyFont="1" applyAlignment="1">
      <alignment horizontal="center" vertical="center"/>
    </xf>
    <xf numFmtId="3" fontId="5" fillId="6" borderId="2" xfId="4" applyNumberFormat="1" applyFont="1" applyFill="1" applyBorder="1" applyAlignment="1">
      <alignment horizontal="center" vertical="center"/>
    </xf>
    <xf numFmtId="0" fontId="5" fillId="0" borderId="0" xfId="4" applyFont="1" applyAlignment="1">
      <alignment vertical="center"/>
    </xf>
    <xf numFmtId="3" fontId="8" fillId="3" borderId="2" xfId="4" applyNumberFormat="1" applyFont="1" applyFill="1" applyBorder="1" applyAlignment="1">
      <alignment horizontal="center" vertical="center"/>
    </xf>
    <xf numFmtId="0" fontId="1" fillId="0" borderId="0" xfId="4" applyAlignment="1">
      <alignment vertical="center"/>
    </xf>
    <xf numFmtId="37" fontId="1" fillId="0" borderId="0" xfId="4" applyNumberFormat="1"/>
    <xf numFmtId="0" fontId="5" fillId="7" borderId="1" xfId="4" applyFont="1" applyFill="1" applyBorder="1" applyAlignment="1">
      <alignment horizontal="center"/>
    </xf>
    <xf numFmtId="0" fontId="1" fillId="2" borderId="0" xfId="4" applyFill="1"/>
    <xf numFmtId="0" fontId="5" fillId="2" borderId="0" xfId="4" applyFont="1" applyFill="1" applyAlignment="1">
      <alignment vertical="center"/>
    </xf>
    <xf numFmtId="0" fontId="5" fillId="2" borderId="0" xfId="4" applyFont="1" applyFill="1"/>
    <xf numFmtId="0" fontId="5" fillId="2" borderId="0" xfId="4" applyFont="1" applyFill="1" applyAlignment="1">
      <alignment horizontal="center"/>
    </xf>
    <xf numFmtId="0" fontId="5" fillId="7" borderId="3" xfId="4" applyFont="1" applyFill="1" applyBorder="1" applyAlignment="1">
      <alignment horizontal="center"/>
    </xf>
    <xf numFmtId="3" fontId="5" fillId="9" borderId="2" xfId="4" applyNumberFormat="1" applyFont="1" applyFill="1" applyBorder="1" applyAlignment="1">
      <alignment horizontal="center" vertical="center"/>
    </xf>
    <xf numFmtId="9" fontId="5" fillId="9" borderId="2" xfId="0" applyNumberFormat="1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/>
    </xf>
    <xf numFmtId="3" fontId="5" fillId="9" borderId="1" xfId="4" applyNumberFormat="1" applyFont="1" applyFill="1" applyBorder="1" applyAlignment="1">
      <alignment horizontal="center" vertical="center"/>
    </xf>
    <xf numFmtId="0" fontId="5" fillId="7" borderId="10" xfId="4" applyFont="1" applyFill="1" applyBorder="1" applyAlignment="1">
      <alignment horizontal="center"/>
    </xf>
    <xf numFmtId="0" fontId="5" fillId="7" borderId="11" xfId="4" applyFont="1" applyFill="1" applyBorder="1" applyAlignment="1">
      <alignment horizontal="center"/>
    </xf>
    <xf numFmtId="3" fontId="5" fillId="9" borderId="14" xfId="0" applyNumberFormat="1" applyFont="1" applyFill="1" applyBorder="1" applyAlignment="1">
      <alignment horizontal="center"/>
    </xf>
    <xf numFmtId="3" fontId="5" fillId="9" borderId="15" xfId="0" applyNumberFormat="1" applyFont="1" applyFill="1" applyBorder="1" applyAlignment="1">
      <alignment horizontal="center"/>
    </xf>
    <xf numFmtId="3" fontId="5" fillId="9" borderId="10" xfId="0" applyNumberFormat="1" applyFont="1" applyFill="1" applyBorder="1" applyAlignment="1">
      <alignment horizontal="center"/>
    </xf>
    <xf numFmtId="0" fontId="5" fillId="7" borderId="12" xfId="4" applyFont="1" applyFill="1" applyBorder="1" applyAlignment="1">
      <alignment horizontal="center"/>
    </xf>
    <xf numFmtId="0" fontId="5" fillId="7" borderId="13" xfId="4" applyFont="1" applyFill="1" applyBorder="1" applyAlignment="1">
      <alignment horizontal="center"/>
    </xf>
    <xf numFmtId="3" fontId="5" fillId="5" borderId="19" xfId="4" applyNumberFormat="1" applyFont="1" applyFill="1" applyBorder="1" applyAlignment="1">
      <alignment horizontal="center" vertical="center"/>
    </xf>
    <xf numFmtId="3" fontId="5" fillId="6" borderId="15" xfId="0" applyNumberFormat="1" applyFont="1" applyFill="1" applyBorder="1" applyAlignment="1">
      <alignment horizontal="center"/>
    </xf>
    <xf numFmtId="3" fontId="5" fillId="4" borderId="14" xfId="4" applyNumberFormat="1" applyFont="1" applyFill="1" applyBorder="1" applyAlignment="1">
      <alignment horizontal="center" vertical="center"/>
    </xf>
    <xf numFmtId="3" fontId="7" fillId="4" borderId="15" xfId="4" applyNumberFormat="1" applyFont="1" applyFill="1" applyBorder="1" applyAlignment="1">
      <alignment horizontal="center" vertical="center"/>
    </xf>
    <xf numFmtId="0" fontId="5" fillId="4" borderId="10" xfId="4" applyFont="1" applyFill="1" applyBorder="1" applyAlignment="1">
      <alignment horizontal="center" vertical="center"/>
    </xf>
    <xf numFmtId="0" fontId="5" fillId="4" borderId="12" xfId="4" applyFont="1" applyFill="1" applyBorder="1" applyAlignment="1">
      <alignment horizontal="center" vertical="center"/>
    </xf>
    <xf numFmtId="3" fontId="5" fillId="9" borderId="3" xfId="0" applyNumberFormat="1" applyFont="1" applyFill="1" applyBorder="1" applyAlignment="1">
      <alignment horizontal="center"/>
    </xf>
    <xf numFmtId="3" fontId="5" fillId="9" borderId="20" xfId="4" applyNumberFormat="1" applyFont="1" applyFill="1" applyBorder="1" applyAlignment="1">
      <alignment horizontal="center" vertical="center"/>
    </xf>
    <xf numFmtId="9" fontId="5" fillId="9" borderId="20" xfId="0" applyNumberFormat="1" applyFont="1" applyFill="1" applyBorder="1" applyAlignment="1">
      <alignment horizontal="center"/>
    </xf>
    <xf numFmtId="3" fontId="5" fillId="9" borderId="21" xfId="0" applyNumberFormat="1" applyFont="1" applyFill="1" applyBorder="1" applyAlignment="1">
      <alignment horizontal="center"/>
    </xf>
    <xf numFmtId="3" fontId="1" fillId="0" borderId="0" xfId="4" applyNumberFormat="1"/>
    <xf numFmtId="0" fontId="12" fillId="2" borderId="0" xfId="4" applyFont="1" applyFill="1" applyAlignment="1">
      <alignment horizontal="center" vertical="center"/>
    </xf>
    <xf numFmtId="3" fontId="16" fillId="9" borderId="23" xfId="0" applyNumberFormat="1" applyFont="1" applyFill="1" applyBorder="1" applyAlignment="1">
      <alignment horizontal="center" vertical="center"/>
    </xf>
    <xf numFmtId="3" fontId="9" fillId="9" borderId="23" xfId="0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1" fillId="2" borderId="0" xfId="4" applyFill="1" applyAlignment="1">
      <alignment horizontal="center" vertical="center"/>
    </xf>
    <xf numFmtId="0" fontId="6" fillId="4" borderId="13" xfId="4" applyFont="1" applyFill="1" applyBorder="1" applyAlignment="1" applyProtection="1">
      <alignment horizontal="center" vertical="center" wrapText="1" shrinkToFit="1"/>
      <protection hidden="1"/>
    </xf>
    <xf numFmtId="3" fontId="6" fillId="5" borderId="12" xfId="4" applyNumberFormat="1" applyFont="1" applyFill="1" applyBorder="1" applyAlignment="1">
      <alignment horizontal="center" vertical="center" wrapText="1"/>
    </xf>
    <xf numFmtId="3" fontId="6" fillId="6" borderId="3" xfId="4" applyNumberFormat="1" applyFont="1" applyFill="1" applyBorder="1" applyAlignment="1">
      <alignment horizontal="center" vertical="center" wrapText="1"/>
    </xf>
    <xf numFmtId="0" fontId="6" fillId="4" borderId="15" xfId="4" applyFont="1" applyFill="1" applyBorder="1" applyAlignment="1" applyProtection="1">
      <alignment horizontal="center" vertical="center" wrapText="1" shrinkToFit="1"/>
      <protection hidden="1"/>
    </xf>
    <xf numFmtId="3" fontId="6" fillId="5" borderId="14" xfId="4" applyNumberFormat="1" applyFont="1" applyFill="1" applyBorder="1" applyAlignment="1">
      <alignment horizontal="center" vertical="center" wrapText="1"/>
    </xf>
    <xf numFmtId="3" fontId="6" fillId="6" borderId="2" xfId="4" applyNumberFormat="1" applyFont="1" applyFill="1" applyBorder="1" applyAlignment="1">
      <alignment horizontal="center" vertical="center" wrapText="1"/>
    </xf>
    <xf numFmtId="0" fontId="6" fillId="9" borderId="3" xfId="4" applyFont="1" applyFill="1" applyBorder="1" applyAlignment="1" applyProtection="1">
      <alignment horizontal="center" vertical="center" wrapText="1" shrinkToFit="1" readingOrder="2"/>
      <protection hidden="1"/>
    </xf>
    <xf numFmtId="0" fontId="6" fillId="9" borderId="2" xfId="4" applyFont="1" applyFill="1" applyBorder="1" applyAlignment="1" applyProtection="1">
      <alignment horizontal="center" vertical="center" wrapText="1" shrinkToFit="1" readingOrder="2"/>
      <protection hidden="1"/>
    </xf>
    <xf numFmtId="0" fontId="6" fillId="9" borderId="12" xfId="4" applyFont="1" applyFill="1" applyBorder="1" applyAlignment="1" applyProtection="1">
      <alignment horizontal="center" vertical="center" wrapText="1" shrinkToFit="1"/>
      <protection hidden="1"/>
    </xf>
    <xf numFmtId="0" fontId="6" fillId="9" borderId="14" xfId="4" applyFont="1" applyFill="1" applyBorder="1" applyAlignment="1" applyProtection="1">
      <alignment horizontal="center" vertical="center" wrapText="1" shrinkToFit="1"/>
      <protection hidden="1"/>
    </xf>
    <xf numFmtId="0" fontId="6" fillId="9" borderId="3" xfId="4" applyFont="1" applyFill="1" applyBorder="1" applyAlignment="1" applyProtection="1">
      <alignment horizontal="center" vertical="center" wrapText="1" shrinkToFit="1"/>
      <protection hidden="1"/>
    </xf>
    <xf numFmtId="0" fontId="6" fillId="9" borderId="2" xfId="4" applyFont="1" applyFill="1" applyBorder="1" applyAlignment="1" applyProtection="1">
      <alignment horizontal="center" vertical="center" wrapText="1" shrinkToFit="1"/>
      <protection hidden="1"/>
    </xf>
    <xf numFmtId="0" fontId="10" fillId="0" borderId="4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8" borderId="1" xfId="4" applyFont="1" applyFill="1" applyBorder="1" applyAlignment="1">
      <alignment horizontal="center" vertical="center"/>
    </xf>
    <xf numFmtId="0" fontId="6" fillId="2" borderId="1" xfId="4" applyFont="1" applyFill="1" applyBorder="1" applyAlignment="1" applyProtection="1">
      <alignment horizontal="center" vertical="center" wrapText="1" shrinkToFit="1"/>
      <protection hidden="1"/>
    </xf>
    <xf numFmtId="3" fontId="15" fillId="9" borderId="4" xfId="0" applyNumberFormat="1" applyFont="1" applyFill="1" applyBorder="1" applyAlignment="1">
      <alignment horizontal="center" vertical="center"/>
    </xf>
    <xf numFmtId="3" fontId="15" fillId="9" borderId="5" xfId="0" applyNumberFormat="1" applyFont="1" applyFill="1" applyBorder="1" applyAlignment="1">
      <alignment horizontal="center" vertical="center"/>
    </xf>
    <xf numFmtId="3" fontId="15" fillId="9" borderId="22" xfId="0" applyNumberFormat="1" applyFont="1" applyFill="1" applyBorder="1" applyAlignment="1">
      <alignment horizontal="center" vertical="center"/>
    </xf>
    <xf numFmtId="3" fontId="10" fillId="9" borderId="4" xfId="0" applyNumberFormat="1" applyFont="1" applyFill="1" applyBorder="1" applyAlignment="1">
      <alignment horizontal="center" vertical="center"/>
    </xf>
    <xf numFmtId="3" fontId="10" fillId="9" borderId="5" xfId="0" applyNumberFormat="1" applyFont="1" applyFill="1" applyBorder="1" applyAlignment="1">
      <alignment horizontal="center" vertical="center"/>
    </xf>
    <xf numFmtId="3" fontId="10" fillId="9" borderId="22" xfId="0" applyNumberFormat="1" applyFont="1" applyFill="1" applyBorder="1" applyAlignment="1">
      <alignment horizontal="center" vertical="center"/>
    </xf>
    <xf numFmtId="0" fontId="9" fillId="2" borderId="1" xfId="4" applyFont="1" applyFill="1" applyBorder="1" applyAlignment="1" applyProtection="1">
      <alignment horizontal="center" vertical="center" wrapText="1" shrinkToFit="1" readingOrder="2"/>
      <protection hidden="1"/>
    </xf>
    <xf numFmtId="37" fontId="10" fillId="2" borderId="1" xfId="4" applyNumberFormat="1" applyFont="1" applyFill="1" applyBorder="1" applyAlignment="1" applyProtection="1">
      <alignment horizontal="center" vertical="center" wrapText="1"/>
      <protection locked="0"/>
    </xf>
    <xf numFmtId="37" fontId="10" fillId="2" borderId="24" xfId="4" applyNumberFormat="1" applyFont="1" applyFill="1" applyBorder="1" applyAlignment="1" applyProtection="1">
      <alignment horizontal="center" vertical="center" wrapText="1" shrinkToFit="1"/>
      <protection hidden="1"/>
    </xf>
    <xf numFmtId="37" fontId="10" fillId="2" borderId="25" xfId="4" applyNumberFormat="1" applyFont="1" applyFill="1" applyBorder="1" applyAlignment="1" applyProtection="1">
      <alignment horizontal="center" vertical="center" wrapText="1" shrinkToFit="1"/>
      <protection hidden="1"/>
    </xf>
    <xf numFmtId="39" fontId="10" fillId="2" borderId="1" xfId="4" applyNumberFormat="1" applyFont="1" applyFill="1" applyBorder="1" applyAlignment="1" applyProtection="1">
      <alignment horizontal="center" vertical="center" wrapText="1" shrinkToFit="1"/>
      <protection hidden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14" xfId="4" applyFont="1" applyFill="1" applyBorder="1" applyAlignment="1">
      <alignment horizontal="center" vertical="center" wrapText="1"/>
    </xf>
    <xf numFmtId="0" fontId="5" fillId="7" borderId="16" xfId="4" applyFont="1" applyFill="1" applyBorder="1" applyAlignment="1">
      <alignment horizontal="center"/>
    </xf>
    <xf numFmtId="0" fontId="5" fillId="7" borderId="17" xfId="4" applyFont="1" applyFill="1" applyBorder="1" applyAlignment="1">
      <alignment horizontal="center"/>
    </xf>
    <xf numFmtId="0" fontId="5" fillId="7" borderId="18" xfId="4" applyFont="1" applyFill="1" applyBorder="1" applyAlignment="1">
      <alignment horizontal="center"/>
    </xf>
    <xf numFmtId="3" fontId="6" fillId="6" borderId="1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 shrinkToFit="1"/>
      <protection hidden="1"/>
    </xf>
    <xf numFmtId="0" fontId="6" fillId="9" borderId="13" xfId="4" applyFont="1" applyFill="1" applyBorder="1" applyAlignment="1" applyProtection="1">
      <alignment horizontal="center" vertical="center" wrapText="1" shrinkToFit="1"/>
      <protection hidden="1"/>
    </xf>
    <xf numFmtId="0" fontId="6" fillId="9" borderId="15" xfId="4" applyFont="1" applyFill="1" applyBorder="1" applyAlignment="1" applyProtection="1">
      <alignment horizontal="center" vertical="center" wrapText="1" shrinkToFit="1"/>
      <protection hidden="1"/>
    </xf>
    <xf numFmtId="0" fontId="5" fillId="7" borderId="7" xfId="4" applyFont="1" applyFill="1" applyBorder="1" applyAlignment="1">
      <alignment horizontal="center" vertical="center"/>
    </xf>
    <xf numFmtId="0" fontId="5" fillId="7" borderId="8" xfId="4" applyFont="1" applyFill="1" applyBorder="1" applyAlignment="1">
      <alignment horizontal="center" vertical="center"/>
    </xf>
    <xf numFmtId="0" fontId="5" fillId="7" borderId="9" xfId="4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4"/>
    <cellStyle name="Normal 3 2 4" xfId="3"/>
    <cellStyle name="Normal 4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5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xmlns="" id="{00000000-0008-0000-0000-000002000000}"/>
                </a:ext>
              </a:extLst>
            </xdr:cNvPr>
            <xdr:cNvSpPr txBox="1"/>
          </xdr:nvSpPr>
          <xdr:spPr>
            <a:xfrm flipH="1">
              <a:off x="10047703425" y="714375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703425" y="714375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twoCellAnchor>
    <xdr:from>
      <xdr:col>1</xdr:col>
      <xdr:colOff>190500</xdr:colOff>
      <xdr:row>47</xdr:row>
      <xdr:rowOff>40822</xdr:rowOff>
    </xdr:from>
    <xdr:to>
      <xdr:col>1</xdr:col>
      <xdr:colOff>762000</xdr:colOff>
      <xdr:row>50</xdr:row>
      <xdr:rowOff>163287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10036995964" y="12368893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246531</xdr:colOff>
      <xdr:row>47</xdr:row>
      <xdr:rowOff>11205</xdr:rowOff>
    </xdr:from>
    <xdr:to>
      <xdr:col>4</xdr:col>
      <xdr:colOff>818031</xdr:colOff>
      <xdr:row>50</xdr:row>
      <xdr:rowOff>133670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9912779558" y="12629029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12</xdr:col>
      <xdr:colOff>84442</xdr:colOff>
      <xdr:row>3</xdr:row>
      <xdr:rowOff>16409</xdr:rowOff>
    </xdr:from>
    <xdr:to>
      <xdr:col>12</xdr:col>
      <xdr:colOff>778407</xdr:colOff>
      <xdr:row>4</xdr:row>
      <xdr:rowOff>27615</xdr:rowOff>
    </xdr:to>
    <xdr:sp macro="" textlink="">
      <xdr:nvSpPr>
        <xdr:cNvPr id="6" name="Up Arrow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 rot="5400000">
          <a:off x="9911535709" y="851647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5</xdr:col>
      <xdr:colOff>220980</xdr:colOff>
      <xdr:row>47</xdr:row>
      <xdr:rowOff>22860</xdr:rowOff>
    </xdr:from>
    <xdr:to>
      <xdr:col>5</xdr:col>
      <xdr:colOff>792480</xdr:colOff>
      <xdr:row>50</xdr:row>
      <xdr:rowOff>145325</xdr:rowOff>
    </xdr:to>
    <xdr:sp macro="" textlink="">
      <xdr:nvSpPr>
        <xdr:cNvPr id="7" name="Up Arrow 4">
          <a:extLst>
            <a:ext uri="{FF2B5EF4-FFF2-40B4-BE49-F238E27FC236}">
              <a16:creationId xmlns:a16="http://schemas.microsoft.com/office/drawing/2014/main" xmlns="" id="{7C6CF5BD-E5E9-4116-B920-0D6AD9D47BCC}"/>
            </a:ext>
          </a:extLst>
        </xdr:cNvPr>
        <xdr:cNvSpPr/>
      </xdr:nvSpPr>
      <xdr:spPr>
        <a:xfrm>
          <a:off x="10236608940" y="12390120"/>
          <a:ext cx="571500" cy="8082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rightToLeft="1" tabSelected="1" view="pageBreakPreview" zoomScaleNormal="100" zoomScaleSheetLayoutView="100" workbookViewId="0">
      <selection activeCell="E5" sqref="E5:F5"/>
    </sheetView>
  </sheetViews>
  <sheetFormatPr defaultColWidth="9.140625" defaultRowHeight="15"/>
  <cols>
    <col min="1" max="1" width="3.140625" style="1" bestFit="1" customWidth="1"/>
    <col min="2" max="6" width="15.7109375" style="1" customWidth="1"/>
    <col min="7" max="11" width="15.7109375" style="2" customWidth="1"/>
    <col min="12" max="12" width="15.7109375" style="1" customWidth="1"/>
    <col min="13" max="16384" width="9.140625" style="1"/>
  </cols>
  <sheetData>
    <row r="1" spans="1:13" ht="28.5" customHeight="1" thickBot="1">
      <c r="A1" s="54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3" ht="15.75" customHeight="1">
      <c r="A2" s="10"/>
      <c r="B2" s="10"/>
      <c r="C2" s="10"/>
      <c r="D2" s="10"/>
      <c r="E2" s="10"/>
      <c r="F2" s="10"/>
      <c r="G2" s="41"/>
      <c r="H2" s="41"/>
      <c r="I2" s="41"/>
      <c r="J2" s="41"/>
      <c r="K2" s="41"/>
      <c r="L2" s="10"/>
    </row>
    <row r="3" spans="1:13" ht="26.25" customHeight="1">
      <c r="A3" s="57" t="s">
        <v>13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40" t="s">
        <v>27</v>
      </c>
    </row>
    <row r="4" spans="1:13" ht="44.25" customHeight="1">
      <c r="A4" s="65" t="s">
        <v>21</v>
      </c>
      <c r="B4" s="65"/>
      <c r="C4" s="65"/>
      <c r="D4" s="65"/>
      <c r="E4" s="58" t="s">
        <v>12</v>
      </c>
      <c r="F4" s="58"/>
      <c r="G4" s="58" t="s">
        <v>9</v>
      </c>
      <c r="H4" s="58"/>
      <c r="I4" s="58" t="s">
        <v>10</v>
      </c>
      <c r="J4" s="58"/>
      <c r="K4" s="58" t="s">
        <v>11</v>
      </c>
      <c r="L4" s="58"/>
    </row>
    <row r="5" spans="1:13" ht="26.25" customHeight="1">
      <c r="A5" s="66">
        <v>250000000000</v>
      </c>
      <c r="B5" s="66"/>
      <c r="C5" s="66"/>
      <c r="D5" s="66"/>
      <c r="E5" s="67">
        <v>17129022390</v>
      </c>
      <c r="F5" s="68"/>
      <c r="G5" s="69">
        <v>1.25</v>
      </c>
      <c r="H5" s="69"/>
      <c r="I5" s="69">
        <v>1.6</v>
      </c>
      <c r="J5" s="69"/>
      <c r="K5" s="69">
        <v>1.33</v>
      </c>
      <c r="L5" s="69"/>
      <c r="M5" s="40" t="s">
        <v>19</v>
      </c>
    </row>
    <row r="6" spans="1:13" ht="18.75" thickBot="1">
      <c r="A6" s="10"/>
      <c r="B6" s="12"/>
      <c r="C6" s="12"/>
      <c r="D6" s="13"/>
      <c r="E6" s="13"/>
      <c r="F6" s="11"/>
      <c r="G6" s="5"/>
      <c r="H6" s="3"/>
      <c r="I6" s="3"/>
      <c r="J6" s="3"/>
      <c r="K6" s="3"/>
    </row>
    <row r="7" spans="1:13" ht="18">
      <c r="A7" s="72" t="s">
        <v>8</v>
      </c>
      <c r="B7" s="73"/>
      <c r="C7" s="74"/>
      <c r="D7" s="72" t="s">
        <v>7</v>
      </c>
      <c r="E7" s="73"/>
      <c r="F7" s="74"/>
      <c r="G7" s="79" t="s">
        <v>17</v>
      </c>
      <c r="H7" s="80"/>
      <c r="I7" s="80"/>
      <c r="J7" s="80"/>
      <c r="K7" s="80"/>
      <c r="L7" s="81"/>
    </row>
    <row r="8" spans="1:13" ht="18">
      <c r="A8" s="24"/>
      <c r="B8" s="9">
        <v>1</v>
      </c>
      <c r="C8" s="25">
        <v>2</v>
      </c>
      <c r="D8" s="24">
        <v>6</v>
      </c>
      <c r="E8" s="9">
        <v>7</v>
      </c>
      <c r="F8" s="25">
        <v>8</v>
      </c>
      <c r="G8" s="19">
        <v>9</v>
      </c>
      <c r="H8" s="14">
        <v>10</v>
      </c>
      <c r="I8" s="9">
        <v>11</v>
      </c>
      <c r="J8" s="14">
        <v>12</v>
      </c>
      <c r="K8" s="14">
        <v>13</v>
      </c>
      <c r="L8" s="20">
        <v>14</v>
      </c>
    </row>
    <row r="9" spans="1:13" s="7" customFormat="1" ht="91.5" customHeight="1">
      <c r="A9" s="70" t="s">
        <v>0</v>
      </c>
      <c r="B9" s="76" t="s">
        <v>3</v>
      </c>
      <c r="C9" s="42" t="s">
        <v>1</v>
      </c>
      <c r="D9" s="43" t="s">
        <v>5</v>
      </c>
      <c r="E9" s="44" t="s">
        <v>6</v>
      </c>
      <c r="F9" s="75" t="s">
        <v>2</v>
      </c>
      <c r="G9" s="50" t="s">
        <v>14</v>
      </c>
      <c r="H9" s="52" t="s">
        <v>15</v>
      </c>
      <c r="I9" s="48" t="s">
        <v>23</v>
      </c>
      <c r="J9" s="48" t="s">
        <v>24</v>
      </c>
      <c r="K9" s="52" t="s">
        <v>28</v>
      </c>
      <c r="L9" s="77" t="s">
        <v>16</v>
      </c>
    </row>
    <row r="10" spans="1:13" s="2" customFormat="1" ht="18" customHeight="1">
      <c r="A10" s="71"/>
      <c r="B10" s="76"/>
      <c r="C10" s="45" t="s">
        <v>4</v>
      </c>
      <c r="D10" s="46" t="s">
        <v>25</v>
      </c>
      <c r="E10" s="47" t="s">
        <v>26</v>
      </c>
      <c r="F10" s="75"/>
      <c r="G10" s="51"/>
      <c r="H10" s="53"/>
      <c r="I10" s="49"/>
      <c r="J10" s="49"/>
      <c r="K10" s="53"/>
      <c r="L10" s="78"/>
    </row>
    <row r="11" spans="1:13" ht="20.100000000000001" customHeight="1">
      <c r="A11" s="28">
        <v>1</v>
      </c>
      <c r="B11" s="6">
        <v>10774687500.000002</v>
      </c>
      <c r="C11" s="29">
        <f>B11</f>
        <v>10774687500.000002</v>
      </c>
      <c r="D11" s="26">
        <f>ROUND(8*(C11/1000)^0.64*G$5*I$5*K$5*1.572*1000,0)</f>
        <v>1059651757</v>
      </c>
      <c r="E11" s="4">
        <v>1096314670.0813055</v>
      </c>
      <c r="F11" s="27">
        <v>968351746.63252223</v>
      </c>
      <c r="G11" s="21">
        <v>0</v>
      </c>
      <c r="H11" s="15">
        <v>0</v>
      </c>
      <c r="I11" s="15">
        <f t="shared" ref="I11:I46" si="0">ROUND(IF(C11-H11&gt;0,0,H11-C11),0)</f>
        <v>0</v>
      </c>
      <c r="J11" s="15">
        <f>IF(I11&gt;0,H11/2,0)</f>
        <v>0</v>
      </c>
      <c r="K11" s="16" t="str">
        <f>IF(I11&gt;J11,"خسارت تعلق می‌گیرد","")</f>
        <v/>
      </c>
      <c r="L11" s="22">
        <f>IF(K11="خسارت تعلق می‌گیرد",G11-F11,0)</f>
        <v>0</v>
      </c>
    </row>
    <row r="12" spans="1:13" ht="20.100000000000001" customHeight="1">
      <c r="A12" s="30">
        <v>2</v>
      </c>
      <c r="B12" s="6">
        <v>21549375000.000004</v>
      </c>
      <c r="C12" s="29">
        <f>B12-B11</f>
        <v>10774687500.000002</v>
      </c>
      <c r="D12" s="26">
        <f t="shared" ref="D12:D46" si="1">ROUND(8*(C12/1000)^0.64*G$5*I$5*K$5*1.572*1000,0)</f>
        <v>1059651757</v>
      </c>
      <c r="E12" s="4">
        <v>1096314670.0813055</v>
      </c>
      <c r="F12" s="27">
        <v>968351746.63252223</v>
      </c>
      <c r="G12" s="23">
        <f>F11</f>
        <v>968351746.63252223</v>
      </c>
      <c r="H12" s="18">
        <f>C11</f>
        <v>10774687500.000002</v>
      </c>
      <c r="I12" s="15">
        <f t="shared" si="0"/>
        <v>0</v>
      </c>
      <c r="J12" s="15">
        <f t="shared" ref="J12:J46" si="2">IF(I12&gt;0,H12/2,0)</f>
        <v>0</v>
      </c>
      <c r="K12" s="16" t="str">
        <f t="shared" ref="K12:K44" si="3">IF(I12&gt;J12,"خسارت تعلق می‌گیرد","")</f>
        <v/>
      </c>
      <c r="L12" s="22">
        <f t="shared" ref="L12:L44" si="4">IF(K12="خسارت تعلق می‌گیرد",G12-F12,0)</f>
        <v>0</v>
      </c>
    </row>
    <row r="13" spans="1:13" ht="20.100000000000001" customHeight="1">
      <c r="A13" s="28">
        <v>3</v>
      </c>
      <c r="B13" s="6">
        <v>32324062500.000004</v>
      </c>
      <c r="C13" s="29">
        <f t="shared" ref="C13:C46" si="5">B13-B12</f>
        <v>10774687500</v>
      </c>
      <c r="D13" s="26">
        <f t="shared" si="1"/>
        <v>1059651757</v>
      </c>
      <c r="E13" s="4">
        <v>1096314670.0813055</v>
      </c>
      <c r="F13" s="27">
        <v>968351746.63252223</v>
      </c>
      <c r="G13" s="23">
        <f>AVERAGE(F11:F12)</f>
        <v>968351746.63252223</v>
      </c>
      <c r="H13" s="17">
        <f>AVERAGE(C11:C12)</f>
        <v>10774687500.000002</v>
      </c>
      <c r="I13" s="15">
        <f t="shared" si="0"/>
        <v>0</v>
      </c>
      <c r="J13" s="15">
        <f>IF(I13&gt;0,H13/2,0)</f>
        <v>0</v>
      </c>
      <c r="K13" s="16" t="str">
        <f t="shared" si="3"/>
        <v/>
      </c>
      <c r="L13" s="22">
        <f t="shared" si="4"/>
        <v>0</v>
      </c>
    </row>
    <row r="14" spans="1:13" ht="20.100000000000001" customHeight="1">
      <c r="A14" s="30">
        <v>4</v>
      </c>
      <c r="B14" s="6">
        <v>43098750000.000008</v>
      </c>
      <c r="C14" s="29">
        <f t="shared" si="5"/>
        <v>10774687500.000004</v>
      </c>
      <c r="D14" s="26">
        <f t="shared" si="1"/>
        <v>1059651757</v>
      </c>
      <c r="E14" s="4">
        <v>1096314670.0813055</v>
      </c>
      <c r="F14" s="27">
        <v>968351746.63252223</v>
      </c>
      <c r="G14" s="23">
        <f>AVERAGE(F11:F13)</f>
        <v>968351746.63252223</v>
      </c>
      <c r="H14" s="17">
        <f t="shared" ref="H14:H46" si="6">AVERAGE(C11:C13)</f>
        <v>10774687500.000002</v>
      </c>
      <c r="I14" s="15">
        <f t="shared" si="0"/>
        <v>0</v>
      </c>
      <c r="J14" s="15">
        <f t="shared" si="2"/>
        <v>0</v>
      </c>
      <c r="K14" s="16" t="str">
        <f t="shared" si="3"/>
        <v/>
      </c>
      <c r="L14" s="22">
        <f t="shared" si="4"/>
        <v>0</v>
      </c>
    </row>
    <row r="15" spans="1:13" ht="20.100000000000001" customHeight="1">
      <c r="A15" s="28">
        <v>5</v>
      </c>
      <c r="B15" s="6">
        <v>56096718750</v>
      </c>
      <c r="C15" s="29">
        <f t="shared" si="5"/>
        <v>12997968749.999992</v>
      </c>
      <c r="D15" s="26">
        <f t="shared" si="1"/>
        <v>1194825487</v>
      </c>
      <c r="E15" s="4">
        <v>1096314670.0813055</v>
      </c>
      <c r="F15" s="27">
        <v>1035938611.6325222</v>
      </c>
      <c r="G15" s="23">
        <f t="shared" ref="G15:G46" si="7">AVERAGE(F12:F14)</f>
        <v>968351746.63252223</v>
      </c>
      <c r="H15" s="17">
        <f t="shared" si="6"/>
        <v>10774687500.000002</v>
      </c>
      <c r="I15" s="15">
        <f t="shared" si="0"/>
        <v>0</v>
      </c>
      <c r="J15" s="15">
        <f t="shared" si="2"/>
        <v>0</v>
      </c>
      <c r="K15" s="16" t="str">
        <f t="shared" si="3"/>
        <v/>
      </c>
      <c r="L15" s="22">
        <f t="shared" si="4"/>
        <v>0</v>
      </c>
    </row>
    <row r="16" spans="1:13" ht="20.100000000000001" customHeight="1">
      <c r="A16" s="30">
        <v>6</v>
      </c>
      <c r="B16" s="6">
        <v>69094687500</v>
      </c>
      <c r="C16" s="29">
        <f t="shared" si="5"/>
        <v>12997968750</v>
      </c>
      <c r="D16" s="26">
        <f t="shared" si="1"/>
        <v>1194825487</v>
      </c>
      <c r="E16" s="4">
        <v>1096314670.0813055</v>
      </c>
      <c r="F16" s="27">
        <v>1035938611.6325222</v>
      </c>
      <c r="G16" s="23">
        <f t="shared" si="7"/>
        <v>990880701.63252223</v>
      </c>
      <c r="H16" s="17">
        <f t="shared" si="6"/>
        <v>11515781250</v>
      </c>
      <c r="I16" s="15">
        <f t="shared" si="0"/>
        <v>0</v>
      </c>
      <c r="J16" s="15">
        <f t="shared" si="2"/>
        <v>0</v>
      </c>
      <c r="K16" s="16" t="str">
        <f t="shared" si="3"/>
        <v/>
      </c>
      <c r="L16" s="22">
        <f t="shared" si="4"/>
        <v>0</v>
      </c>
    </row>
    <row r="17" spans="1:12" ht="20.100000000000001" customHeight="1">
      <c r="A17" s="28">
        <v>7</v>
      </c>
      <c r="B17" s="6">
        <v>82092656250</v>
      </c>
      <c r="C17" s="29">
        <f t="shared" si="5"/>
        <v>12997968750</v>
      </c>
      <c r="D17" s="26">
        <f t="shared" si="1"/>
        <v>1194825487</v>
      </c>
      <c r="E17" s="4">
        <v>1096314670.0813055</v>
      </c>
      <c r="F17" s="27">
        <v>1035938611.6325222</v>
      </c>
      <c r="G17" s="23">
        <f t="shared" si="7"/>
        <v>1013409656.6325222</v>
      </c>
      <c r="H17" s="17">
        <f t="shared" si="6"/>
        <v>12256875000</v>
      </c>
      <c r="I17" s="15">
        <f t="shared" si="0"/>
        <v>0</v>
      </c>
      <c r="J17" s="15">
        <f t="shared" si="2"/>
        <v>0</v>
      </c>
      <c r="K17" s="16" t="str">
        <f t="shared" si="3"/>
        <v/>
      </c>
      <c r="L17" s="22">
        <f t="shared" si="4"/>
        <v>0</v>
      </c>
    </row>
    <row r="18" spans="1:12" ht="20.100000000000001" customHeight="1">
      <c r="A18" s="30">
        <v>8</v>
      </c>
      <c r="B18" s="6">
        <v>95090625000</v>
      </c>
      <c r="C18" s="29">
        <f t="shared" si="5"/>
        <v>12997968750</v>
      </c>
      <c r="D18" s="26">
        <f t="shared" si="1"/>
        <v>1194825487</v>
      </c>
      <c r="E18" s="4">
        <v>1096314670.0813055</v>
      </c>
      <c r="F18" s="27">
        <v>1035938611.6325222</v>
      </c>
      <c r="G18" s="23">
        <f t="shared" si="7"/>
        <v>1035938611.6325222</v>
      </c>
      <c r="H18" s="17">
        <f t="shared" si="6"/>
        <v>12997968749.999998</v>
      </c>
      <c r="I18" s="15">
        <f t="shared" si="0"/>
        <v>0</v>
      </c>
      <c r="J18" s="15">
        <f t="shared" si="2"/>
        <v>0</v>
      </c>
      <c r="K18" s="16" t="str">
        <f t="shared" si="3"/>
        <v/>
      </c>
      <c r="L18" s="22">
        <f t="shared" si="4"/>
        <v>0</v>
      </c>
    </row>
    <row r="19" spans="1:12" ht="20.100000000000001" customHeight="1">
      <c r="A19" s="28">
        <v>9</v>
      </c>
      <c r="B19" s="6">
        <v>103983750000</v>
      </c>
      <c r="C19" s="29">
        <f t="shared" si="5"/>
        <v>8893125000</v>
      </c>
      <c r="D19" s="26">
        <f t="shared" si="1"/>
        <v>937171298</v>
      </c>
      <c r="E19" s="4">
        <v>913595557.79002368</v>
      </c>
      <c r="F19" s="27">
        <v>834023871.7160095</v>
      </c>
      <c r="G19" s="23">
        <f t="shared" si="7"/>
        <v>1035938611.6325222</v>
      </c>
      <c r="H19" s="17">
        <f t="shared" si="6"/>
        <v>12997968750</v>
      </c>
      <c r="I19" s="15">
        <f t="shared" si="0"/>
        <v>4104843750</v>
      </c>
      <c r="J19" s="15">
        <f>IF(I19&gt;0,H19/2,0)</f>
        <v>6498984375</v>
      </c>
      <c r="K19" s="16" t="str">
        <f t="shared" si="3"/>
        <v/>
      </c>
      <c r="L19" s="22">
        <f t="shared" si="4"/>
        <v>0</v>
      </c>
    </row>
    <row r="20" spans="1:12" ht="20.100000000000001" customHeight="1">
      <c r="A20" s="30">
        <v>10</v>
      </c>
      <c r="B20" s="6">
        <v>112876875000</v>
      </c>
      <c r="C20" s="29">
        <f t="shared" si="5"/>
        <v>8893125000</v>
      </c>
      <c r="D20" s="26">
        <f t="shared" si="1"/>
        <v>937171298</v>
      </c>
      <c r="E20" s="4">
        <v>913595557.79002368</v>
      </c>
      <c r="F20" s="27">
        <v>834023871.7160095</v>
      </c>
      <c r="G20" s="23">
        <f t="shared" si="7"/>
        <v>968633698.3270179</v>
      </c>
      <c r="H20" s="17">
        <f t="shared" si="6"/>
        <v>11629687500</v>
      </c>
      <c r="I20" s="15">
        <f t="shared" si="0"/>
        <v>2736562500</v>
      </c>
      <c r="J20" s="15">
        <f t="shared" si="2"/>
        <v>5814843750</v>
      </c>
      <c r="K20" s="16" t="str">
        <f t="shared" si="3"/>
        <v/>
      </c>
      <c r="L20" s="22">
        <f t="shared" si="4"/>
        <v>0</v>
      </c>
    </row>
    <row r="21" spans="1:12" ht="20.100000000000001" customHeight="1">
      <c r="A21" s="28">
        <v>11</v>
      </c>
      <c r="B21" s="6">
        <v>123993281250.00002</v>
      </c>
      <c r="C21" s="29">
        <f t="shared" si="5"/>
        <v>11116406250.000015</v>
      </c>
      <c r="D21" s="26">
        <f t="shared" si="1"/>
        <v>1081039064</v>
      </c>
      <c r="E21" s="4">
        <v>913595557.79002368</v>
      </c>
      <c r="F21" s="27">
        <v>905957754.7160095</v>
      </c>
      <c r="G21" s="23">
        <f t="shared" si="7"/>
        <v>901328785.02151382</v>
      </c>
      <c r="H21" s="17">
        <f t="shared" si="6"/>
        <v>10261406250</v>
      </c>
      <c r="I21" s="15">
        <f t="shared" si="0"/>
        <v>0</v>
      </c>
      <c r="J21" s="15">
        <f t="shared" si="2"/>
        <v>0</v>
      </c>
      <c r="K21" s="16" t="str">
        <f t="shared" si="3"/>
        <v/>
      </c>
      <c r="L21" s="22">
        <f t="shared" si="4"/>
        <v>0</v>
      </c>
    </row>
    <row r="22" spans="1:12" ht="20.100000000000001" customHeight="1">
      <c r="A22" s="30">
        <v>12</v>
      </c>
      <c r="B22" s="6">
        <v>135109687500.00002</v>
      </c>
      <c r="C22" s="29">
        <f t="shared" si="5"/>
        <v>11116406250</v>
      </c>
      <c r="D22" s="26">
        <f t="shared" si="1"/>
        <v>1081039064</v>
      </c>
      <c r="E22" s="4">
        <v>913595557.79002368</v>
      </c>
      <c r="F22" s="27">
        <v>905957754.7160095</v>
      </c>
      <c r="G22" s="23">
        <f t="shared" si="7"/>
        <v>858001832.7160095</v>
      </c>
      <c r="H22" s="17">
        <f t="shared" si="6"/>
        <v>9634218750.0000057</v>
      </c>
      <c r="I22" s="15">
        <f t="shared" si="0"/>
        <v>0</v>
      </c>
      <c r="J22" s="15">
        <f t="shared" si="2"/>
        <v>0</v>
      </c>
      <c r="K22" s="16" t="str">
        <f t="shared" si="3"/>
        <v/>
      </c>
      <c r="L22" s="22">
        <f t="shared" si="4"/>
        <v>0</v>
      </c>
    </row>
    <row r="23" spans="1:12" ht="20.100000000000001" customHeight="1">
      <c r="A23" s="28">
        <v>13</v>
      </c>
      <c r="B23" s="6">
        <v>146226093750</v>
      </c>
      <c r="C23" s="29">
        <f t="shared" si="5"/>
        <v>11116406249.999985</v>
      </c>
      <c r="D23" s="26">
        <f t="shared" si="1"/>
        <v>1081039064</v>
      </c>
      <c r="E23" s="4">
        <v>913595557.79002368</v>
      </c>
      <c r="F23" s="27">
        <v>905957754.7160095</v>
      </c>
      <c r="G23" s="23">
        <f t="shared" si="7"/>
        <v>881979793.7160095</v>
      </c>
      <c r="H23" s="17">
        <f t="shared" si="6"/>
        <v>10375312500.000006</v>
      </c>
      <c r="I23" s="15">
        <f t="shared" si="0"/>
        <v>0</v>
      </c>
      <c r="J23" s="15">
        <f t="shared" si="2"/>
        <v>0</v>
      </c>
      <c r="K23" s="16" t="str">
        <f t="shared" si="3"/>
        <v/>
      </c>
      <c r="L23" s="22">
        <f t="shared" si="4"/>
        <v>0</v>
      </c>
    </row>
    <row r="24" spans="1:12" ht="18">
      <c r="A24" s="30">
        <v>14</v>
      </c>
      <c r="B24" s="6">
        <v>157342500000</v>
      </c>
      <c r="C24" s="29">
        <f t="shared" si="5"/>
        <v>11116406250</v>
      </c>
      <c r="D24" s="26">
        <f t="shared" si="1"/>
        <v>1081039064</v>
      </c>
      <c r="E24" s="4">
        <v>913595557.79002368</v>
      </c>
      <c r="F24" s="27">
        <v>905957754.7160095</v>
      </c>
      <c r="G24" s="23">
        <f t="shared" si="7"/>
        <v>905957754.7160095</v>
      </c>
      <c r="H24" s="17">
        <f t="shared" si="6"/>
        <v>11116406250</v>
      </c>
      <c r="I24" s="15">
        <f t="shared" si="0"/>
        <v>0</v>
      </c>
      <c r="J24" s="15">
        <f t="shared" si="2"/>
        <v>0</v>
      </c>
      <c r="K24" s="16" t="str">
        <f t="shared" si="3"/>
        <v/>
      </c>
      <c r="L24" s="22">
        <f t="shared" si="4"/>
        <v>0</v>
      </c>
    </row>
    <row r="25" spans="1:12" ht="18">
      <c r="A25" s="28">
        <v>15</v>
      </c>
      <c r="B25" s="6">
        <v>168458906250</v>
      </c>
      <c r="C25" s="29">
        <f t="shared" si="5"/>
        <v>11116406250</v>
      </c>
      <c r="D25" s="26">
        <f t="shared" si="1"/>
        <v>1081039064</v>
      </c>
      <c r="E25" s="4">
        <v>913595557.79002368</v>
      </c>
      <c r="F25" s="27">
        <v>905957754.7160095</v>
      </c>
      <c r="G25" s="23">
        <f t="shared" si="7"/>
        <v>905957754.7160095</v>
      </c>
      <c r="H25" s="17">
        <f t="shared" si="6"/>
        <v>11116406249.999994</v>
      </c>
      <c r="I25" s="15">
        <f t="shared" si="0"/>
        <v>0</v>
      </c>
      <c r="J25" s="15">
        <f t="shared" si="2"/>
        <v>0</v>
      </c>
      <c r="K25" s="16" t="str">
        <f t="shared" si="3"/>
        <v/>
      </c>
      <c r="L25" s="22">
        <f t="shared" si="4"/>
        <v>0</v>
      </c>
    </row>
    <row r="26" spans="1:12" ht="18">
      <c r="A26" s="30">
        <v>16</v>
      </c>
      <c r="B26" s="6">
        <v>172125000000</v>
      </c>
      <c r="C26" s="29">
        <f t="shared" si="5"/>
        <v>3666093750</v>
      </c>
      <c r="D26" s="26">
        <f t="shared" si="1"/>
        <v>531513681</v>
      </c>
      <c r="E26" s="4">
        <v>913595557.79002368</v>
      </c>
      <c r="F26" s="27">
        <v>885856136</v>
      </c>
      <c r="G26" s="23">
        <f t="shared" si="7"/>
        <v>905957754.7160095</v>
      </c>
      <c r="H26" s="17">
        <f t="shared" si="6"/>
        <v>11116406249.999994</v>
      </c>
      <c r="I26" s="15">
        <f t="shared" si="0"/>
        <v>7450312500</v>
      </c>
      <c r="J26" s="15">
        <f>IF(I26&gt;0,H26/2,0)</f>
        <v>5558203124.9999971</v>
      </c>
      <c r="K26" s="16" t="str">
        <f t="shared" si="3"/>
        <v>خسارت تعلق می‌گیرد</v>
      </c>
      <c r="L26" s="22">
        <f t="shared" si="4"/>
        <v>20101618.716009498</v>
      </c>
    </row>
    <row r="27" spans="1:12" ht="18">
      <c r="A27" s="28">
        <v>17</v>
      </c>
      <c r="B27" s="6">
        <v>175500000000</v>
      </c>
      <c r="C27" s="29">
        <f t="shared" si="5"/>
        <v>3375000000</v>
      </c>
      <c r="D27" s="26">
        <f t="shared" si="1"/>
        <v>504103117</v>
      </c>
      <c r="E27" s="4">
        <v>913595557.79002368</v>
      </c>
      <c r="F27" s="27">
        <v>840171862</v>
      </c>
      <c r="G27" s="23">
        <f>AVERAGE(F24:F26)</f>
        <v>899257215.14400637</v>
      </c>
      <c r="H27" s="17">
        <f t="shared" si="6"/>
        <v>8632968750</v>
      </c>
      <c r="I27" s="15">
        <f t="shared" si="0"/>
        <v>5257968750</v>
      </c>
      <c r="J27" s="15">
        <f t="shared" si="2"/>
        <v>4316484375</v>
      </c>
      <c r="K27" s="16" t="str">
        <f t="shared" si="3"/>
        <v>خسارت تعلق می‌گیرد</v>
      </c>
      <c r="L27" s="22">
        <f>IF(K27="خسارت تعلق می‌گیرد",G27-F27,0)</f>
        <v>59085353.144006371</v>
      </c>
    </row>
    <row r="28" spans="1:12" ht="18">
      <c r="A28" s="30">
        <v>18</v>
      </c>
      <c r="B28" s="6">
        <v>182250000000.00003</v>
      </c>
      <c r="C28" s="29">
        <f t="shared" si="5"/>
        <v>6750000000.0000305</v>
      </c>
      <c r="D28" s="26">
        <f t="shared" si="1"/>
        <v>785558586</v>
      </c>
      <c r="E28" s="4">
        <v>1096314670.0813055</v>
      </c>
      <c r="F28" s="27">
        <v>831305161.0325222</v>
      </c>
      <c r="G28" s="23">
        <f t="shared" si="7"/>
        <v>877328584.23866987</v>
      </c>
      <c r="H28" s="17">
        <f t="shared" si="6"/>
        <v>6052500000</v>
      </c>
      <c r="I28" s="15">
        <f t="shared" si="0"/>
        <v>0</v>
      </c>
      <c r="J28" s="15">
        <f t="shared" si="2"/>
        <v>0</v>
      </c>
      <c r="K28" s="16" t="str">
        <f t="shared" si="3"/>
        <v/>
      </c>
      <c r="L28" s="22">
        <f>IF(K28="خسارت تعلق می‌گیرد",G28-F28,0)</f>
        <v>0</v>
      </c>
    </row>
    <row r="29" spans="1:12" ht="21" customHeight="1">
      <c r="A29" s="28">
        <v>19</v>
      </c>
      <c r="B29" s="6">
        <v>199125000000</v>
      </c>
      <c r="C29" s="29">
        <f t="shared" si="5"/>
        <v>16874999999.999969</v>
      </c>
      <c r="D29" s="26">
        <f t="shared" si="1"/>
        <v>1412082873</v>
      </c>
      <c r="E29" s="4">
        <v>1096314670.0813055</v>
      </c>
      <c r="F29" s="27">
        <v>1128483092.8487833</v>
      </c>
      <c r="G29" s="23">
        <f t="shared" si="7"/>
        <v>852444386.34417403</v>
      </c>
      <c r="H29" s="17">
        <f t="shared" si="6"/>
        <v>4597031250.0000105</v>
      </c>
      <c r="I29" s="15">
        <f t="shared" si="0"/>
        <v>0</v>
      </c>
      <c r="J29" s="15">
        <f t="shared" si="2"/>
        <v>0</v>
      </c>
      <c r="K29" s="16" t="str">
        <f t="shared" si="3"/>
        <v/>
      </c>
      <c r="L29" s="22">
        <f t="shared" si="4"/>
        <v>0</v>
      </c>
    </row>
    <row r="30" spans="1:12" ht="18">
      <c r="A30" s="30">
        <v>20</v>
      </c>
      <c r="B30" s="6">
        <v>212625000000</v>
      </c>
      <c r="C30" s="29">
        <f t="shared" si="5"/>
        <v>13500000000</v>
      </c>
      <c r="D30" s="26">
        <f t="shared" si="1"/>
        <v>1224158851</v>
      </c>
      <c r="E30" s="4">
        <v>1096314670.0813055</v>
      </c>
      <c r="F30" s="27">
        <v>1050605293.6325222</v>
      </c>
      <c r="G30" s="23">
        <f t="shared" si="7"/>
        <v>933320038.6271019</v>
      </c>
      <c r="H30" s="17">
        <f t="shared" si="6"/>
        <v>9000000000</v>
      </c>
      <c r="I30" s="15">
        <f t="shared" si="0"/>
        <v>0</v>
      </c>
      <c r="J30" s="15">
        <f t="shared" si="2"/>
        <v>0</v>
      </c>
      <c r="K30" s="16" t="str">
        <f t="shared" si="3"/>
        <v/>
      </c>
      <c r="L30" s="22">
        <f t="shared" si="4"/>
        <v>0</v>
      </c>
    </row>
    <row r="31" spans="1:12" ht="18">
      <c r="A31" s="28">
        <v>21</v>
      </c>
      <c r="B31" s="6">
        <v>229500000000</v>
      </c>
      <c r="C31" s="29">
        <f t="shared" si="5"/>
        <v>16875000000</v>
      </c>
      <c r="D31" s="26">
        <f t="shared" si="1"/>
        <v>1412082873</v>
      </c>
      <c r="E31" s="4">
        <v>1096314670.0813055</v>
      </c>
      <c r="F31" s="27">
        <v>1128483092.8487833</v>
      </c>
      <c r="G31" s="23">
        <f t="shared" si="7"/>
        <v>1003464515.8379426</v>
      </c>
      <c r="H31" s="17">
        <f t="shared" si="6"/>
        <v>12375000000</v>
      </c>
      <c r="I31" s="15">
        <f t="shared" si="0"/>
        <v>0</v>
      </c>
      <c r="J31" s="15">
        <f t="shared" si="2"/>
        <v>0</v>
      </c>
      <c r="K31" s="16" t="str">
        <f t="shared" si="3"/>
        <v/>
      </c>
      <c r="L31" s="22">
        <f t="shared" si="4"/>
        <v>0</v>
      </c>
    </row>
    <row r="32" spans="1:12" ht="18">
      <c r="A32" s="30">
        <v>22</v>
      </c>
      <c r="B32" s="6">
        <v>243000000000.00003</v>
      </c>
      <c r="C32" s="29">
        <f t="shared" si="5"/>
        <v>13500000000.000031</v>
      </c>
      <c r="D32" s="26">
        <f t="shared" si="1"/>
        <v>1224158851</v>
      </c>
      <c r="E32" s="4">
        <v>1096314670.0813055</v>
      </c>
      <c r="F32" s="27">
        <v>1050605293.6325222</v>
      </c>
      <c r="G32" s="23">
        <f t="shared" si="7"/>
        <v>1102523826.443363</v>
      </c>
      <c r="H32" s="17">
        <f t="shared" si="6"/>
        <v>15749999999.99999</v>
      </c>
      <c r="I32" s="15">
        <f t="shared" si="0"/>
        <v>2250000000</v>
      </c>
      <c r="J32" s="15">
        <f t="shared" si="2"/>
        <v>7874999999.9999952</v>
      </c>
      <c r="K32" s="16" t="str">
        <f t="shared" si="3"/>
        <v/>
      </c>
      <c r="L32" s="22">
        <f t="shared" si="4"/>
        <v>0</v>
      </c>
    </row>
    <row r="33" spans="1:12" ht="18">
      <c r="A33" s="28">
        <v>23</v>
      </c>
      <c r="B33" s="6">
        <v>256500000000.00003</v>
      </c>
      <c r="C33" s="29">
        <f t="shared" si="5"/>
        <v>13500000000</v>
      </c>
      <c r="D33" s="26">
        <f t="shared" si="1"/>
        <v>1224158851</v>
      </c>
      <c r="E33" s="4">
        <v>1096314670.0813055</v>
      </c>
      <c r="F33" s="27">
        <v>1050605293.6325222</v>
      </c>
      <c r="G33" s="23">
        <f t="shared" si="7"/>
        <v>1076564560.0379426</v>
      </c>
      <c r="H33" s="17">
        <f t="shared" si="6"/>
        <v>14625000000.00001</v>
      </c>
      <c r="I33" s="15">
        <f t="shared" si="0"/>
        <v>1125000000</v>
      </c>
      <c r="J33" s="15">
        <f t="shared" si="2"/>
        <v>7312500000.0000048</v>
      </c>
      <c r="K33" s="16" t="str">
        <f t="shared" si="3"/>
        <v/>
      </c>
      <c r="L33" s="22">
        <f t="shared" si="4"/>
        <v>0</v>
      </c>
    </row>
    <row r="34" spans="1:12" ht="18">
      <c r="A34" s="30">
        <v>24</v>
      </c>
      <c r="B34" s="6">
        <v>270729843750.00003</v>
      </c>
      <c r="C34" s="29">
        <f t="shared" si="5"/>
        <v>14229843750</v>
      </c>
      <c r="D34" s="26">
        <f t="shared" si="1"/>
        <v>1266112363</v>
      </c>
      <c r="E34" s="4">
        <v>1096314670.0813055</v>
      </c>
      <c r="F34" s="27">
        <v>1071582049.6325222</v>
      </c>
      <c r="G34" s="23">
        <f t="shared" si="7"/>
        <v>1076564560.0379426</v>
      </c>
      <c r="H34" s="17">
        <f t="shared" si="6"/>
        <v>14625000000.00001</v>
      </c>
      <c r="I34" s="15">
        <f t="shared" si="0"/>
        <v>395156250</v>
      </c>
      <c r="J34" s="15">
        <f t="shared" si="2"/>
        <v>7312500000.0000048</v>
      </c>
      <c r="K34" s="16" t="str">
        <f t="shared" si="3"/>
        <v/>
      </c>
      <c r="L34" s="22">
        <f t="shared" si="4"/>
        <v>0</v>
      </c>
    </row>
    <row r="35" spans="1:12" ht="18">
      <c r="A35" s="28">
        <v>25</v>
      </c>
      <c r="B35" s="6">
        <v>279622968750</v>
      </c>
      <c r="C35" s="29">
        <f t="shared" si="5"/>
        <v>8893124999.9999695</v>
      </c>
      <c r="D35" s="26">
        <f t="shared" si="1"/>
        <v>937171298</v>
      </c>
      <c r="E35" s="4">
        <v>1096314670.0813055</v>
      </c>
      <c r="F35" s="27">
        <v>907111516.63252223</v>
      </c>
      <c r="G35" s="23">
        <f t="shared" si="7"/>
        <v>1057597545.6325222</v>
      </c>
      <c r="H35" s="17">
        <f t="shared" si="6"/>
        <v>13743281250.00001</v>
      </c>
      <c r="I35" s="15">
        <f t="shared" si="0"/>
        <v>4850156250</v>
      </c>
      <c r="J35" s="15">
        <f t="shared" si="2"/>
        <v>6871640625.0000048</v>
      </c>
      <c r="K35" s="16" t="str">
        <f t="shared" si="3"/>
        <v/>
      </c>
      <c r="L35" s="22">
        <f t="shared" si="4"/>
        <v>0</v>
      </c>
    </row>
    <row r="36" spans="1:12" ht="18">
      <c r="A36" s="30">
        <v>26</v>
      </c>
      <c r="B36" s="6">
        <v>288516093750</v>
      </c>
      <c r="C36" s="29">
        <f t="shared" si="5"/>
        <v>8893125000</v>
      </c>
      <c r="D36" s="26">
        <f t="shared" si="1"/>
        <v>937171298</v>
      </c>
      <c r="E36" s="4">
        <v>1096314670.0813055</v>
      </c>
      <c r="F36" s="27">
        <v>907111516.63252223</v>
      </c>
      <c r="G36" s="23">
        <f t="shared" si="7"/>
        <v>1009766286.6325222</v>
      </c>
      <c r="H36" s="17">
        <f t="shared" si="6"/>
        <v>12207656249.99999</v>
      </c>
      <c r="I36" s="15">
        <f t="shared" si="0"/>
        <v>3314531250</v>
      </c>
      <c r="J36" s="15">
        <f t="shared" si="2"/>
        <v>6103828124.9999952</v>
      </c>
      <c r="K36" s="16" t="str">
        <f t="shared" si="3"/>
        <v/>
      </c>
      <c r="L36" s="22">
        <f t="shared" si="4"/>
        <v>0</v>
      </c>
    </row>
    <row r="37" spans="1:12" ht="18">
      <c r="A37" s="28">
        <v>27</v>
      </c>
      <c r="B37" s="6">
        <v>297409218750</v>
      </c>
      <c r="C37" s="29">
        <f t="shared" si="5"/>
        <v>8893125000</v>
      </c>
      <c r="D37" s="26">
        <f t="shared" si="1"/>
        <v>937171298</v>
      </c>
      <c r="E37" s="4">
        <v>1096314670.0813055</v>
      </c>
      <c r="F37" s="27">
        <v>907111516.63252223</v>
      </c>
      <c r="G37" s="23">
        <f t="shared" si="7"/>
        <v>961935027.63252223</v>
      </c>
      <c r="H37" s="17">
        <f t="shared" si="6"/>
        <v>10672031249.99999</v>
      </c>
      <c r="I37" s="15">
        <f t="shared" si="0"/>
        <v>1778906250</v>
      </c>
      <c r="J37" s="15">
        <f t="shared" si="2"/>
        <v>5336015624.9999952</v>
      </c>
      <c r="K37" s="16" t="str">
        <f t="shared" si="3"/>
        <v/>
      </c>
      <c r="L37" s="22">
        <f t="shared" si="4"/>
        <v>0</v>
      </c>
    </row>
    <row r="38" spans="1:12" ht="18">
      <c r="A38" s="30">
        <v>28</v>
      </c>
      <c r="B38" s="6">
        <v>306302343750</v>
      </c>
      <c r="C38" s="29">
        <f t="shared" si="5"/>
        <v>8893125000</v>
      </c>
      <c r="D38" s="26">
        <f t="shared" si="1"/>
        <v>937171298</v>
      </c>
      <c r="E38" s="4">
        <v>1096314670.0813055</v>
      </c>
      <c r="F38" s="27">
        <v>907111516.63252223</v>
      </c>
      <c r="G38" s="23">
        <f t="shared" si="7"/>
        <v>907111516.63252223</v>
      </c>
      <c r="H38" s="17">
        <f t="shared" si="6"/>
        <v>8893124999.9999905</v>
      </c>
      <c r="I38" s="15">
        <f t="shared" si="0"/>
        <v>0</v>
      </c>
      <c r="J38" s="15">
        <f t="shared" si="2"/>
        <v>0</v>
      </c>
      <c r="K38" s="16" t="str">
        <f t="shared" si="3"/>
        <v/>
      </c>
      <c r="L38" s="22">
        <f t="shared" si="4"/>
        <v>0</v>
      </c>
    </row>
    <row r="39" spans="1:12" ht="18">
      <c r="A39" s="28">
        <v>29</v>
      </c>
      <c r="B39" s="6">
        <v>308812500000</v>
      </c>
      <c r="C39" s="29">
        <f t="shared" si="5"/>
        <v>2510156250</v>
      </c>
      <c r="D39" s="26">
        <f t="shared" si="1"/>
        <v>417092758</v>
      </c>
      <c r="E39" s="4">
        <v>822236003.47757554</v>
      </c>
      <c r="F39" s="27">
        <v>695154596</v>
      </c>
      <c r="G39" s="23">
        <f>AVERAGE(F36:F38)</f>
        <v>907111516.63252223</v>
      </c>
      <c r="H39" s="17">
        <f t="shared" si="6"/>
        <v>8893125000</v>
      </c>
      <c r="I39" s="15">
        <f t="shared" si="0"/>
        <v>6382968750</v>
      </c>
      <c r="J39" s="15">
        <f t="shared" si="2"/>
        <v>4446562500</v>
      </c>
      <c r="K39" s="16" t="str">
        <f t="shared" si="3"/>
        <v>خسارت تعلق می‌گیرد</v>
      </c>
      <c r="L39" s="22">
        <f t="shared" si="4"/>
        <v>211956920.63252223</v>
      </c>
    </row>
    <row r="40" spans="1:12" ht="18">
      <c r="A40" s="30">
        <v>30</v>
      </c>
      <c r="B40" s="6">
        <v>315195468750</v>
      </c>
      <c r="C40" s="29">
        <f t="shared" si="5"/>
        <v>6382968750</v>
      </c>
      <c r="D40" s="26">
        <f t="shared" si="1"/>
        <v>757946767</v>
      </c>
      <c r="E40" s="4">
        <v>822236003.47757554</v>
      </c>
      <c r="F40" s="27">
        <v>707867784.99103022</v>
      </c>
      <c r="G40" s="23">
        <f t="shared" si="7"/>
        <v>836459209.75501478</v>
      </c>
      <c r="H40" s="17">
        <f t="shared" si="6"/>
        <v>6765468750</v>
      </c>
      <c r="I40" s="15">
        <f t="shared" si="0"/>
        <v>382500000</v>
      </c>
      <c r="J40" s="15">
        <f t="shared" si="2"/>
        <v>3382734375</v>
      </c>
      <c r="K40" s="16" t="str">
        <f t="shared" si="3"/>
        <v/>
      </c>
      <c r="L40" s="22">
        <f t="shared" si="4"/>
        <v>0</v>
      </c>
    </row>
    <row r="41" spans="1:12" ht="18">
      <c r="A41" s="28">
        <v>31</v>
      </c>
      <c r="B41" s="6">
        <v>319642031250</v>
      </c>
      <c r="C41" s="29">
        <f t="shared" si="5"/>
        <v>4446562500</v>
      </c>
      <c r="D41" s="26">
        <f t="shared" si="1"/>
        <v>601394957</v>
      </c>
      <c r="E41" s="4">
        <v>822236003.47757554</v>
      </c>
      <c r="F41" s="27">
        <v>629591879.79103017</v>
      </c>
      <c r="G41" s="23">
        <f t="shared" si="7"/>
        <v>770044632.54118407</v>
      </c>
      <c r="H41" s="17">
        <f t="shared" si="6"/>
        <v>5928750000</v>
      </c>
      <c r="I41" s="15">
        <f t="shared" si="0"/>
        <v>1482187500</v>
      </c>
      <c r="J41" s="15">
        <f t="shared" si="2"/>
        <v>2964375000</v>
      </c>
      <c r="K41" s="16" t="str">
        <f t="shared" si="3"/>
        <v/>
      </c>
      <c r="L41" s="22">
        <f t="shared" si="4"/>
        <v>0</v>
      </c>
    </row>
    <row r="42" spans="1:12" ht="18">
      <c r="A42" s="30">
        <v>32</v>
      </c>
      <c r="B42" s="6">
        <v>324088593750</v>
      </c>
      <c r="C42" s="29">
        <f t="shared" si="5"/>
        <v>4446562500</v>
      </c>
      <c r="D42" s="26">
        <f t="shared" si="1"/>
        <v>601394957</v>
      </c>
      <c r="E42" s="4">
        <v>822236003.47757554</v>
      </c>
      <c r="F42" s="27">
        <v>629591879.79103017</v>
      </c>
      <c r="G42" s="23">
        <f t="shared" si="7"/>
        <v>677538086.9273535</v>
      </c>
      <c r="H42" s="17">
        <f t="shared" si="6"/>
        <v>4446562500</v>
      </c>
      <c r="I42" s="15">
        <f t="shared" si="0"/>
        <v>0</v>
      </c>
      <c r="J42" s="15">
        <f t="shared" si="2"/>
        <v>0</v>
      </c>
      <c r="K42" s="16" t="str">
        <f t="shared" si="3"/>
        <v/>
      </c>
      <c r="L42" s="22">
        <f t="shared" si="4"/>
        <v>0</v>
      </c>
    </row>
    <row r="43" spans="1:12" ht="18">
      <c r="A43" s="28">
        <v>33</v>
      </c>
      <c r="B43" s="6">
        <v>328535156250</v>
      </c>
      <c r="C43" s="29">
        <f t="shared" si="5"/>
        <v>4446562500</v>
      </c>
      <c r="D43" s="26">
        <f t="shared" si="1"/>
        <v>601394957</v>
      </c>
      <c r="E43" s="4">
        <v>656948574.554304</v>
      </c>
      <c r="F43" s="27">
        <v>563476908.22172165</v>
      </c>
      <c r="G43" s="23">
        <f t="shared" si="7"/>
        <v>655683848.19103014</v>
      </c>
      <c r="H43" s="17">
        <f t="shared" si="6"/>
        <v>5092031250</v>
      </c>
      <c r="I43" s="15">
        <f t="shared" si="0"/>
        <v>645468750</v>
      </c>
      <c r="J43" s="15">
        <f t="shared" si="2"/>
        <v>2546015625</v>
      </c>
      <c r="K43" s="16" t="str">
        <f t="shared" si="3"/>
        <v/>
      </c>
      <c r="L43" s="22">
        <f t="shared" si="4"/>
        <v>0</v>
      </c>
    </row>
    <row r="44" spans="1:12" ht="18">
      <c r="A44" s="30">
        <v>34</v>
      </c>
      <c r="B44" s="6">
        <v>331870078125</v>
      </c>
      <c r="C44" s="29">
        <f t="shared" si="5"/>
        <v>3334921875</v>
      </c>
      <c r="D44" s="26">
        <f t="shared" si="1"/>
        <v>500263700</v>
      </c>
      <c r="E44" s="4">
        <v>656948574.554304</v>
      </c>
      <c r="F44" s="27">
        <v>512911279.42172158</v>
      </c>
      <c r="G44" s="23">
        <f>AVERAGE(F41:F43)</f>
        <v>607553555.93459404</v>
      </c>
      <c r="H44" s="17">
        <f t="shared" si="6"/>
        <v>4446562500</v>
      </c>
      <c r="I44" s="15">
        <f t="shared" si="0"/>
        <v>1111640625</v>
      </c>
      <c r="J44" s="15">
        <f t="shared" si="2"/>
        <v>2223281250</v>
      </c>
      <c r="K44" s="16" t="str">
        <f t="shared" si="3"/>
        <v/>
      </c>
      <c r="L44" s="22">
        <f t="shared" si="4"/>
        <v>0</v>
      </c>
    </row>
    <row r="45" spans="1:12" ht="18">
      <c r="A45" s="30">
        <v>35</v>
      </c>
      <c r="B45" s="6">
        <v>335205000000</v>
      </c>
      <c r="C45" s="29">
        <f t="shared" si="5"/>
        <v>3334921875</v>
      </c>
      <c r="D45" s="26">
        <f t="shared" si="1"/>
        <v>500263700</v>
      </c>
      <c r="E45" s="4">
        <v>656948574.554304</v>
      </c>
      <c r="F45" s="27">
        <v>512911279.42172158</v>
      </c>
      <c r="G45" s="23">
        <f t="shared" si="7"/>
        <v>568660022.47815788</v>
      </c>
      <c r="H45" s="17">
        <f t="shared" si="6"/>
        <v>4076015625</v>
      </c>
      <c r="I45" s="15">
        <f t="shared" si="0"/>
        <v>741093750</v>
      </c>
      <c r="J45" s="15">
        <f t="shared" si="2"/>
        <v>2038007812.5</v>
      </c>
      <c r="K45" s="16" t="str">
        <f t="shared" ref="K45" si="8">IF(I45&gt;J45,"خسارت تعلق می‌گیرد","")</f>
        <v/>
      </c>
      <c r="L45" s="22">
        <f t="shared" ref="L45" si="9">IF(K45="خسارت تعلق می‌گیرد",G45-F45,0)</f>
        <v>0</v>
      </c>
    </row>
    <row r="46" spans="1:12" ht="18.75" thickBot="1">
      <c r="A46" s="31">
        <v>36</v>
      </c>
      <c r="B46" s="6">
        <v>337500000000</v>
      </c>
      <c r="C46" s="29">
        <f t="shared" si="5"/>
        <v>2295000000</v>
      </c>
      <c r="D46" s="26">
        <f t="shared" si="1"/>
        <v>393844774</v>
      </c>
      <c r="E46" s="4">
        <v>656948574.554304</v>
      </c>
      <c r="F46" s="27">
        <v>656407956</v>
      </c>
      <c r="G46" s="23">
        <f t="shared" si="7"/>
        <v>529766489.02172154</v>
      </c>
      <c r="H46" s="32">
        <f t="shared" si="6"/>
        <v>3705468750</v>
      </c>
      <c r="I46" s="15">
        <f t="shared" si="0"/>
        <v>1410468750</v>
      </c>
      <c r="J46" s="33">
        <f t="shared" si="2"/>
        <v>1852734375</v>
      </c>
      <c r="K46" s="34" t="str">
        <f t="shared" ref="K46" si="10">IF(I46&gt;J46,"خسارت تعلق می‌گیرد","")</f>
        <v/>
      </c>
      <c r="L46" s="35">
        <f t="shared" ref="L46" si="11">IF(K46="خسارت تعلق می‌گیرد",G46-F46,0)</f>
        <v>0</v>
      </c>
    </row>
    <row r="47" spans="1:12" s="7" customFormat="1" ht="26.25" customHeight="1" thickBot="1">
      <c r="A47" s="62" t="s">
        <v>18</v>
      </c>
      <c r="B47" s="63"/>
      <c r="C47" s="63"/>
      <c r="D47" s="63"/>
      <c r="E47" s="63"/>
      <c r="F47" s="63"/>
      <c r="G47" s="63"/>
      <c r="H47" s="63"/>
      <c r="I47" s="63"/>
      <c r="J47" s="63"/>
      <c r="K47" s="64"/>
      <c r="L47" s="39">
        <f>SUM(L11:L46)</f>
        <v>291143892.49253809</v>
      </c>
    </row>
    <row r="48" spans="1:12" ht="25.5" customHeight="1" thickBot="1">
      <c r="B48" s="8"/>
      <c r="D48" s="36"/>
      <c r="G48" s="59" t="s">
        <v>29</v>
      </c>
      <c r="H48" s="60"/>
      <c r="I48" s="60"/>
      <c r="J48" s="60"/>
      <c r="K48" s="61"/>
      <c r="L48" s="38">
        <f>E5*0.15</f>
        <v>2569353358.5</v>
      </c>
    </row>
    <row r="52" spans="2:6" ht="26.25">
      <c r="B52" s="37" t="s">
        <v>20</v>
      </c>
      <c r="E52" s="37" t="s">
        <v>20</v>
      </c>
      <c r="F52" s="37" t="s">
        <v>20</v>
      </c>
    </row>
  </sheetData>
  <mergeCells count="26">
    <mergeCell ref="G48:K48"/>
    <mergeCell ref="A47:K47"/>
    <mergeCell ref="A4:D4"/>
    <mergeCell ref="A5:D5"/>
    <mergeCell ref="E5:F5"/>
    <mergeCell ref="G5:H5"/>
    <mergeCell ref="A9:A10"/>
    <mergeCell ref="D7:F7"/>
    <mergeCell ref="A7:C7"/>
    <mergeCell ref="F9:F10"/>
    <mergeCell ref="B9:B10"/>
    <mergeCell ref="I5:J5"/>
    <mergeCell ref="K5:L5"/>
    <mergeCell ref="L9:L10"/>
    <mergeCell ref="G7:L7"/>
    <mergeCell ref="I9:I10"/>
    <mergeCell ref="J9:J10"/>
    <mergeCell ref="G9:G10"/>
    <mergeCell ref="H9:H10"/>
    <mergeCell ref="K9:K10"/>
    <mergeCell ref="A1:L1"/>
    <mergeCell ref="A3:L3"/>
    <mergeCell ref="E4:F4"/>
    <mergeCell ref="G4:H4"/>
    <mergeCell ref="I4:J4"/>
    <mergeCell ref="K4:L4"/>
  </mergeCells>
  <conditionalFormatting sqref="K11:K46">
    <cfRule type="containsText" dxfId="0" priority="4" operator="containsText" text="خسارت تعلق می‌گیرد">
      <formula>NOT(ISERROR(SEARCH("خسارت تعلق می‌گیرد",K11)))</formula>
    </cfRule>
  </conditionalFormatting>
  <printOptions horizontalCentered="1" verticalCentered="1"/>
  <pageMargins left="0.2" right="0.2" top="0.25" bottom="0.25" header="0.3" footer="0.3"/>
  <pageSetup paperSize="9" scale="58" orientation="portrait" r:id="rId1"/>
  <ignoredErrors>
    <ignoredError sqref="H23:H44 H13 H17:H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745</dlc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322C32-A82F-455C-8A66-DF0F89F851E3}">
  <ds:schemaRefs>
    <ds:schemaRef ds:uri="http://schemas.microsoft.com/office/2006/metadata/properties"/>
    <ds:schemaRef ds:uri="http://schemas.microsoft.com/office/infopath/2007/PartnerControls"/>
    <ds:schemaRef ds:uri="0ed3d1fc-795f-4e02-92df-78b00a4d52ea"/>
    <ds:schemaRef ds:uri="57cc77e0-a3cd-49e6-ad4b-89ed8cc4558b"/>
  </ds:schemaRefs>
</ds:datastoreItem>
</file>

<file path=customXml/itemProps2.xml><?xml version="1.0" encoding="utf-8"?>
<ds:datastoreItem xmlns:ds="http://schemas.openxmlformats.org/officeDocument/2006/customXml" ds:itemID="{F4CD1F07-83D2-4148-AA3D-EC1D5FD8A0FE}"/>
</file>

<file path=customXml/itemProps3.xml><?xml version="1.0" encoding="utf-8"?>
<ds:datastoreItem xmlns:ds="http://schemas.openxmlformats.org/officeDocument/2006/customXml" ds:itemID="{7EE05A35-5E8D-45F8-9E18-A51730568C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خسارت </vt:lpstr>
      <vt:lpstr>'خسارت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تعيين خسارت -1403	</dc:title>
  <cp:lastModifiedBy>فاطمه بابالو</cp:lastModifiedBy>
  <cp:lastPrinted>2019-04-10T03:59:51Z</cp:lastPrinted>
  <dcterms:created xsi:type="dcterms:W3CDTF">2009-10-03T04:53:28Z</dcterms:created>
  <dcterms:modified xsi:type="dcterms:W3CDTF">2024-06-26T07:00:17Z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358600</vt:r8>
  </property>
  <property fmtid="{D5CDD505-2E9C-101B-9397-08002B2CF9AE}" pid="3" name="ContentTypeId">
    <vt:lpwstr>0x0101005198587C37634648BD66E429557CD7CF</vt:lpwstr>
  </property>
</Properties>
</file>