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3\"/>
    </mc:Choice>
  </mc:AlternateContent>
  <bookViews>
    <workbookView xWindow="0" yWindow="0" windowWidth="17490" windowHeight="7755" firstSheet="7" activeTab="7"/>
  </bookViews>
  <sheets>
    <sheet name="ورودی محاسبات" sheetId="5" r:id="rId1"/>
    <sheet name=" روکش برآورد " sheetId="9" r:id="rId2"/>
    <sheet name="نظارت قبل از اجرا" sheetId="1" r:id="rId3"/>
    <sheet name="نظارت ماهانه حین اجرا" sheetId="2" r:id="rId4"/>
    <sheet name="نظارت موردی" sheetId="3" r:id="rId5"/>
    <sheet name="فنی کارگاهی" sheetId="8" r:id="rId6"/>
    <sheet name="نظارت خاتمه" sheetId="4" r:id="rId7"/>
    <sheet name="هزینه های پشتیبانی" sheetId="6" r:id="rId8"/>
  </sheets>
  <definedNames>
    <definedName name="_xlnm.Print_Area" localSheetId="1">' روکش برآورد '!$A$1:$F$15</definedName>
    <definedName name="_xlnm.Print_Area" localSheetId="5">'فنی کارگاهی'!$A$1:$E$9</definedName>
    <definedName name="_xlnm.Print_Area" localSheetId="6">'نظارت خاتمه'!$A$1:$F$20</definedName>
    <definedName name="_xlnm.Print_Area" localSheetId="2">'نظارت قبل از اجرا'!$A$1:$F$54</definedName>
    <definedName name="_xlnm.Print_Area" localSheetId="3">'نظارت ماهانه حین اجرا'!$A$1:$G$42</definedName>
    <definedName name="_xlnm.Print_Area" localSheetId="4">'نظارت موردی'!$A$1:$H$62</definedName>
    <definedName name="_xlnm.Print_Area" localSheetId="0">'ورودی محاسبات'!$A$1:$F$19</definedName>
    <definedName name="_xlnm.Print_Area" localSheetId="7">'هزینه های پشتیبانی'!$A$1:$F$12</definedName>
    <definedName name="_xlnm.Print_Titles" localSheetId="6">'نظارت خاتمه'!$3:$4</definedName>
    <definedName name="_xlnm.Print_Titles" localSheetId="2">'نظارت قبل از اجرا'!$3:$4</definedName>
    <definedName name="_xlnm.Print_Titles" localSheetId="3">'نظارت ماهانه حین اجرا'!$3:$5</definedName>
    <definedName name="_xlnm.Print_Titles" localSheetId="4">'نظارت موردی'!$3:$4</definedName>
    <definedName name="Z_24F4758C_67F3_4B20_97DB_84278AACF495_.wvu.PrintArea" localSheetId="1" hidden="1">' روکش برآورد '!$A$1:$F$15</definedName>
    <definedName name="Z_24F4758C_67F3_4B20_97DB_84278AACF495_.wvu.PrintArea" localSheetId="5" hidden="1">'فنی کارگاهی'!$A$2:$E$10</definedName>
    <definedName name="Z_24F4758C_67F3_4B20_97DB_84278AACF495_.wvu.PrintArea" localSheetId="6" hidden="1">'نظارت خاتمه'!$A$2:$F$20</definedName>
    <definedName name="Z_24F4758C_67F3_4B20_97DB_84278AACF495_.wvu.PrintArea" localSheetId="2" hidden="1">'نظارت قبل از اجرا'!$A$3:$F$53</definedName>
    <definedName name="Z_24F4758C_67F3_4B20_97DB_84278AACF495_.wvu.PrintArea" localSheetId="3" hidden="1">'نظارت ماهانه حین اجرا'!$A$2:$G$42</definedName>
    <definedName name="Z_24F4758C_67F3_4B20_97DB_84278AACF495_.wvu.PrintArea" localSheetId="4" hidden="1">'نظارت موردی'!$A$2:$H$21</definedName>
    <definedName name="Z_24F4758C_67F3_4B20_97DB_84278AACF495_.wvu.PrintArea" localSheetId="0" hidden="1">'ورودی محاسبات'!$A$1:$F$19</definedName>
    <definedName name="Z_24F4758C_67F3_4B20_97DB_84278AACF495_.wvu.PrintArea" localSheetId="7" hidden="1">'هزینه های پشتیبانی'!$A$3:$F$12</definedName>
    <definedName name="Z_24F4758C_67F3_4B20_97DB_84278AACF495_.wvu.PrintTitles" localSheetId="6" hidden="1">'نظارت خاتمه'!$3:$4</definedName>
    <definedName name="Z_24F4758C_67F3_4B20_97DB_84278AACF495_.wvu.PrintTitles" localSheetId="2" hidden="1">'نظارت قبل از اجرا'!$3:$4</definedName>
    <definedName name="Z_24F4758C_67F3_4B20_97DB_84278AACF495_.wvu.PrintTitles" localSheetId="3" hidden="1">'نظارت ماهانه حین اجرا'!$3:$5</definedName>
    <definedName name="Z_24F4758C_67F3_4B20_97DB_84278AACF495_.wvu.PrintTitles" localSheetId="4" hidden="1">'نظارت موردی'!$3:$4</definedName>
    <definedName name="Z_422A1A29_9DA7_4D46_A957_7E4AA61F5B21_.wvu.PrintArea" localSheetId="1" hidden="1">' روکش برآورد '!$A$1:$F$15</definedName>
    <definedName name="Z_422A1A29_9DA7_4D46_A957_7E4AA61F5B21_.wvu.PrintArea" localSheetId="5" hidden="1">'فنی کارگاهی'!$A$2:$E$10</definedName>
    <definedName name="Z_422A1A29_9DA7_4D46_A957_7E4AA61F5B21_.wvu.PrintArea" localSheetId="6" hidden="1">'نظارت خاتمه'!$A$2:$F$20</definedName>
    <definedName name="Z_422A1A29_9DA7_4D46_A957_7E4AA61F5B21_.wvu.PrintArea" localSheetId="2" hidden="1">'نظارت قبل از اجرا'!$A$3:$F$53</definedName>
    <definedName name="Z_422A1A29_9DA7_4D46_A957_7E4AA61F5B21_.wvu.PrintArea" localSheetId="3" hidden="1">'نظارت ماهانه حین اجرا'!$A$2:$G$42</definedName>
    <definedName name="Z_422A1A29_9DA7_4D46_A957_7E4AA61F5B21_.wvu.PrintArea" localSheetId="4" hidden="1">'نظارت موردی'!$A$2:$H$21</definedName>
    <definedName name="Z_422A1A29_9DA7_4D46_A957_7E4AA61F5B21_.wvu.PrintArea" localSheetId="0" hidden="1">'ورودی محاسبات'!$A$1:$F$19</definedName>
    <definedName name="Z_422A1A29_9DA7_4D46_A957_7E4AA61F5B21_.wvu.PrintArea" localSheetId="7" hidden="1">'هزینه های پشتیبانی'!$A$3:$F$12</definedName>
    <definedName name="Z_422A1A29_9DA7_4D46_A957_7E4AA61F5B21_.wvu.PrintTitles" localSheetId="6" hidden="1">'نظارت خاتمه'!$3:$4</definedName>
    <definedName name="Z_422A1A29_9DA7_4D46_A957_7E4AA61F5B21_.wvu.PrintTitles" localSheetId="2" hidden="1">'نظارت قبل از اجرا'!$3:$4</definedName>
    <definedName name="Z_422A1A29_9DA7_4D46_A957_7E4AA61F5B21_.wvu.PrintTitles" localSheetId="3" hidden="1">'نظارت ماهانه حین اجرا'!$3:$5</definedName>
    <definedName name="Z_422A1A29_9DA7_4D46_A957_7E4AA61F5B21_.wvu.PrintTitles" localSheetId="4" hidden="1">'نظارت موردی'!$3:$4</definedName>
    <definedName name="Z_FCDFC4C8_384B_4F37_B0B3_C692D44D3CB7_.wvu.PrintArea" localSheetId="1" hidden="1">' روکش برآورد '!$A$1:$F$15</definedName>
    <definedName name="Z_FCDFC4C8_384B_4F37_B0B3_C692D44D3CB7_.wvu.PrintArea" localSheetId="5" hidden="1">'فنی کارگاهی'!$A$2:$E$10</definedName>
    <definedName name="Z_FCDFC4C8_384B_4F37_B0B3_C692D44D3CB7_.wvu.PrintArea" localSheetId="6" hidden="1">'نظارت خاتمه'!$A$2:$F$20</definedName>
    <definedName name="Z_FCDFC4C8_384B_4F37_B0B3_C692D44D3CB7_.wvu.PrintArea" localSheetId="2" hidden="1">'نظارت قبل از اجرا'!$A$3:$F$53</definedName>
    <definedName name="Z_FCDFC4C8_384B_4F37_B0B3_C692D44D3CB7_.wvu.PrintArea" localSheetId="3" hidden="1">'نظارت ماهانه حین اجرا'!$A$2:$G$42</definedName>
    <definedName name="Z_FCDFC4C8_384B_4F37_B0B3_C692D44D3CB7_.wvu.PrintArea" localSheetId="4" hidden="1">'نظارت موردی'!$A$2:$H$21</definedName>
    <definedName name="Z_FCDFC4C8_384B_4F37_B0B3_C692D44D3CB7_.wvu.PrintArea" localSheetId="0" hidden="1">'ورودی محاسبات'!$A$1:$F$19</definedName>
    <definedName name="Z_FCDFC4C8_384B_4F37_B0B3_C692D44D3CB7_.wvu.PrintArea" localSheetId="7" hidden="1">'هزینه های پشتیبانی'!$A$3:$F$12</definedName>
    <definedName name="Z_FCDFC4C8_384B_4F37_B0B3_C692D44D3CB7_.wvu.PrintTitles" localSheetId="6" hidden="1">'نظارت خاتمه'!$3:$4</definedName>
    <definedName name="Z_FCDFC4C8_384B_4F37_B0B3_C692D44D3CB7_.wvu.PrintTitles" localSheetId="2" hidden="1">'نظارت قبل از اجرا'!$3:$4</definedName>
    <definedName name="Z_FCDFC4C8_384B_4F37_B0B3_C692D44D3CB7_.wvu.PrintTitles" localSheetId="3" hidden="1">'نظارت ماهانه حین اجرا'!$3:$5</definedName>
    <definedName name="Z_FCDFC4C8_384B_4F37_B0B3_C692D44D3CB7_.wvu.PrintTitles" localSheetId="4" hidden="1">'نظارت موردی'!$3:$4</definedName>
  </definedNames>
  <calcPr calcId="152511"/>
  <customWorkbookViews>
    <customWorkbookView name="ReZa SoghaNi - Personal View" guid="{FCDFC4C8-384B-4F37-B0B3-C692D44D3CB7}" mergeInterval="0" personalView="1" maximized="1" xWindow="-8" yWindow="-8" windowWidth="1382" windowHeight="744" activeSheetId="6"/>
    <customWorkbookView name="رضا سوقانی - Personal View" guid="{24F4758C-67F3-4B20-97DB-84278AACF495}" mergeInterval="0" personalView="1" maximized="1" xWindow="-8" yWindow="-8" windowWidth="1382" windowHeight="744" activeSheetId="5"/>
    <customWorkbookView name="رسول خدایاریان طهرانی - Personal View" guid="{422A1A29-9DA7-4D46-A957-7E4AA61F5B21}" mergeInterval="0" personalView="1" maximized="1" xWindow="-8" yWindow="-8" windowWidth="1382" windowHeight="744" activeSheetId="5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F4" i="9" l="1"/>
  <c r="F5" i="9" l="1"/>
  <c r="E6" i="8" l="1"/>
  <c r="E5" i="8"/>
  <c r="G7" i="3"/>
  <c r="F8" i="2"/>
  <c r="F17" i="2" s="1"/>
  <c r="G9" i="3" l="1"/>
  <c r="G21" i="3"/>
  <c r="F28" i="2"/>
  <c r="F9" i="2"/>
  <c r="G56" i="3"/>
  <c r="G36" i="3"/>
  <c r="G26" i="3"/>
  <c r="G18" i="3"/>
  <c r="G57" i="3"/>
  <c r="F40" i="2"/>
  <c r="F34" i="2"/>
  <c r="G45" i="3"/>
  <c r="G25" i="3"/>
  <c r="G8" i="3"/>
  <c r="G54" i="3"/>
  <c r="G34" i="3"/>
  <c r="G24" i="3"/>
  <c r="G15" i="3"/>
  <c r="G55" i="3"/>
  <c r="G35" i="3"/>
  <c r="G16" i="3"/>
  <c r="F18" i="2"/>
  <c r="G61" i="3"/>
  <c r="G43" i="3"/>
  <c r="G33" i="3"/>
  <c r="G23" i="3"/>
  <c r="G14" i="3"/>
  <c r="F16" i="2"/>
  <c r="G60" i="3"/>
  <c r="G42" i="3"/>
  <c r="G32" i="3"/>
  <c r="G13" i="3"/>
  <c r="F10" i="2"/>
  <c r="G59" i="3"/>
  <c r="G41" i="3"/>
  <c r="G31" i="3"/>
  <c r="G12" i="3"/>
  <c r="F25" i="2"/>
  <c r="G58" i="3"/>
  <c r="G49" i="3"/>
  <c r="G39" i="3"/>
  <c r="G29" i="3"/>
  <c r="G38" i="3"/>
  <c r="G28" i="3"/>
  <c r="G19" i="3"/>
  <c r="F27" i="2"/>
  <c r="F22" i="2"/>
  <c r="F23" i="2"/>
  <c r="F32" i="2"/>
  <c r="F14" i="2"/>
  <c r="F31" i="2"/>
  <c r="F21" i="2"/>
  <c r="F30" i="2"/>
  <c r="F12" i="2"/>
  <c r="F20" i="2"/>
  <c r="F29" i="2"/>
  <c r="F24" i="2"/>
  <c r="F38" i="2"/>
  <c r="F15" i="2"/>
  <c r="F36" i="2"/>
  <c r="F11" i="2"/>
  <c r="F8" i="6" l="1"/>
  <c r="F7" i="3" l="1"/>
  <c r="E9" i="1"/>
  <c r="E10" i="1" s="1"/>
  <c r="H7" i="3" l="1"/>
  <c r="F21" i="3"/>
  <c r="H21" i="3" s="1"/>
  <c r="E11" i="1"/>
  <c r="E7" i="4"/>
  <c r="E16" i="1"/>
  <c r="E22" i="1"/>
  <c r="E39" i="1"/>
  <c r="E51" i="1"/>
  <c r="E15" i="1"/>
  <c r="E36" i="1"/>
  <c r="E38" i="1"/>
  <c r="E24" i="1"/>
  <c r="F9" i="1"/>
  <c r="E17" i="1"/>
  <c r="E14" i="1"/>
  <c r="E23" i="1"/>
  <c r="E35" i="1"/>
  <c r="E47" i="1"/>
  <c r="E26" i="1"/>
  <c r="E53" i="1"/>
  <c r="E19" i="1"/>
  <c r="E31" i="1"/>
  <c r="E29" i="1"/>
  <c r="E37" i="1"/>
  <c r="E13" i="1"/>
  <c r="E21" i="1"/>
  <c r="E48" i="1"/>
  <c r="E50" i="1"/>
  <c r="E32" i="1"/>
  <c r="E33" i="1"/>
  <c r="E20" i="1"/>
  <c r="E30" i="1"/>
  <c r="E12" i="1"/>
  <c r="E8" i="2"/>
  <c r="E8" i="8"/>
  <c r="E9" i="8" s="1"/>
  <c r="F13" i="3"/>
  <c r="F14" i="3"/>
  <c r="H14" i="3" s="1"/>
  <c r="F23" i="3"/>
  <c r="F33" i="3"/>
  <c r="F43" i="3"/>
  <c r="F61" i="3"/>
  <c r="F8" i="3"/>
  <c r="H8" i="3" s="1"/>
  <c r="F16" i="3"/>
  <c r="H16" i="3" s="1"/>
  <c r="F25" i="3"/>
  <c r="F35" i="3"/>
  <c r="F45" i="3"/>
  <c r="F55" i="3"/>
  <c r="F18" i="3"/>
  <c r="H18" i="3" s="1"/>
  <c r="F26" i="3"/>
  <c r="F36" i="3"/>
  <c r="F56" i="3"/>
  <c r="F12" i="3"/>
  <c r="F42" i="3"/>
  <c r="F60" i="3"/>
  <c r="F15" i="3"/>
  <c r="H15" i="3" s="1"/>
  <c r="F24" i="3"/>
  <c r="F34" i="3"/>
  <c r="F54" i="3"/>
  <c r="F49" i="3"/>
  <c r="F31" i="3"/>
  <c r="F59" i="3"/>
  <c r="F9" i="3"/>
  <c r="H9" i="3" s="1"/>
  <c r="F19" i="3"/>
  <c r="H19" i="3" s="1"/>
  <c r="F28" i="3"/>
  <c r="F38" i="3"/>
  <c r="F57" i="3"/>
  <c r="F29" i="3"/>
  <c r="F39" i="3"/>
  <c r="F58" i="3"/>
  <c r="F41" i="3"/>
  <c r="F32" i="3"/>
  <c r="F5" i="6"/>
  <c r="F6" i="6"/>
  <c r="F7" i="6"/>
  <c r="F9" i="6"/>
  <c r="F10" i="6"/>
  <c r="F11" i="6"/>
  <c r="F4" i="6"/>
  <c r="G8" i="2" l="1"/>
  <c r="E17" i="2"/>
  <c r="G17" i="2" s="1"/>
  <c r="E16" i="2"/>
  <c r="E11" i="2"/>
  <c r="E15" i="2"/>
  <c r="E9" i="2"/>
  <c r="G9" i="2" s="1"/>
  <c r="E10" i="2"/>
  <c r="E36" i="2"/>
  <c r="E27" i="2"/>
  <c r="E29" i="2"/>
  <c r="E34" i="2"/>
  <c r="E30" i="2"/>
  <c r="E25" i="2"/>
  <c r="E14" i="2"/>
  <c r="E21" i="2"/>
  <c r="E32" i="2"/>
  <c r="E18" i="2"/>
  <c r="E23" i="2"/>
  <c r="E24" i="2"/>
  <c r="E28" i="2"/>
  <c r="E22" i="2"/>
  <c r="E20" i="2"/>
  <c r="E12" i="2"/>
  <c r="E31" i="2"/>
  <c r="E38" i="2"/>
  <c r="E40" i="2"/>
  <c r="E9" i="4"/>
  <c r="E14" i="4"/>
  <c r="E8" i="4"/>
  <c r="E12" i="4"/>
  <c r="E18" i="4"/>
  <c r="E10" i="4"/>
  <c r="E11" i="4"/>
  <c r="E16" i="4"/>
  <c r="F7" i="4"/>
  <c r="E15" i="4"/>
  <c r="H26" i="3" l="1"/>
  <c r="H23" i="3"/>
  <c r="H24" i="3"/>
  <c r="H55" i="3"/>
  <c r="H43" i="3"/>
  <c r="H41" i="3"/>
  <c r="H58" i="3" l="1"/>
  <c r="H36" i="3"/>
  <c r="H54" i="3"/>
  <c r="H32" i="3"/>
  <c r="H61" i="3"/>
  <c r="H34" i="3"/>
  <c r="H57" i="3"/>
  <c r="H29" i="3"/>
  <c r="H35" i="3"/>
  <c r="H31" i="3"/>
  <c r="H60" i="3"/>
  <c r="H56" i="3"/>
  <c r="H33" i="3"/>
  <c r="H25" i="3"/>
  <c r="H42" i="3"/>
  <c r="H59" i="3"/>
  <c r="H28" i="3"/>
  <c r="H12" i="3"/>
  <c r="F11" i="9" l="1"/>
  <c r="F53" i="1"/>
  <c r="F15" i="4"/>
  <c r="F12" i="4"/>
  <c r="F14" i="4"/>
  <c r="F16" i="4"/>
  <c r="F8" i="4"/>
  <c r="F18" i="4"/>
  <c r="F10" i="4"/>
  <c r="F11" i="4"/>
  <c r="F9" i="4"/>
  <c r="H49" i="3"/>
  <c r="H13" i="3"/>
  <c r="H39" i="3"/>
  <c r="H45" i="3"/>
  <c r="H38" i="3"/>
  <c r="H62" i="3" l="1"/>
  <c r="F10" i="9" s="1"/>
  <c r="F20" i="4"/>
  <c r="F26" i="1"/>
  <c r="F16" i="1"/>
  <c r="F19" i="1"/>
  <c r="F51" i="1"/>
  <c r="F32" i="1"/>
  <c r="F39" i="1"/>
  <c r="F10" i="1"/>
  <c r="F24" i="1"/>
  <c r="F22" i="1"/>
  <c r="F30" i="1"/>
  <c r="F47" i="1"/>
  <c r="F35" i="1"/>
  <c r="F15" i="1"/>
  <c r="F13" i="1"/>
  <c r="F20" i="1"/>
  <c r="F37" i="1"/>
  <c r="F50" i="1"/>
  <c r="F11" i="1"/>
  <c r="F14" i="1"/>
  <c r="F33" i="1"/>
  <c r="F48" i="1"/>
  <c r="F17" i="1"/>
  <c r="F21" i="1"/>
  <c r="F23" i="1"/>
  <c r="F31" i="1"/>
  <c r="F38" i="1"/>
  <c r="F36" i="1"/>
  <c r="F12" i="1"/>
  <c r="F29" i="1"/>
  <c r="F12" i="6"/>
  <c r="F13" i="9" s="1"/>
  <c r="F54" i="1" l="1"/>
  <c r="F8" i="9" s="1"/>
  <c r="F12" i="9"/>
  <c r="G25" i="2" l="1"/>
  <c r="G38" i="2"/>
  <c r="G18" i="2"/>
  <c r="G11" i="2"/>
  <c r="G27" i="2"/>
  <c r="G34" i="2"/>
  <c r="G21" i="2"/>
  <c r="G29" i="2"/>
  <c r="G14" i="2"/>
  <c r="G31" i="2"/>
  <c r="G24" i="2"/>
  <c r="G32" i="2"/>
  <c r="G10" i="2"/>
  <c r="G40" i="2"/>
  <c r="G12" i="2"/>
  <c r="G20" i="2"/>
  <c r="G22" i="2"/>
  <c r="G30" i="2"/>
  <c r="G15" i="2"/>
  <c r="G23" i="2"/>
  <c r="G36" i="2"/>
  <c r="G16" i="2"/>
  <c r="G41" i="2" l="1"/>
  <c r="G42" i="2" s="1"/>
  <c r="F9" i="9" l="1"/>
  <c r="F14" i="9" s="1"/>
  <c r="F15" i="9" s="1"/>
</calcChain>
</file>

<file path=xl/sharedStrings.xml><?xml version="1.0" encoding="utf-8"?>
<sst xmlns="http://schemas.openxmlformats.org/spreadsheetml/2006/main" count="455" uniqueCount="299">
  <si>
    <t>ضریب اصلاح</t>
  </si>
  <si>
    <t>گزارش</t>
  </si>
  <si>
    <t>مکاتبه</t>
  </si>
  <si>
    <t>ارائه فایل آرشیو</t>
  </si>
  <si>
    <t>نظارت بر تحویل مصالح و تجهیزات تحویلی کارفرما به پیمانکار</t>
  </si>
  <si>
    <t>تعیین روش نظارت و مراحل بازدید از کار</t>
  </si>
  <si>
    <t>همکاری با کارفرما در تهیه اسناد ارزیابی کیفی</t>
  </si>
  <si>
    <t>همکاری با کارفرما در تهیه اسناد مناقصه یا اسناد استعلام</t>
  </si>
  <si>
    <t>همکاری با کارفرما در برگزاری تشریفات مناقصه</t>
  </si>
  <si>
    <t>تهیه برنامه مدیریت ریسک</t>
  </si>
  <si>
    <t>سند</t>
  </si>
  <si>
    <t>نظارت بر عملکرد طرح در دوره تضمین (سالانه)</t>
  </si>
  <si>
    <t>شماره ردیف</t>
  </si>
  <si>
    <t>نام ردیف</t>
  </si>
  <si>
    <t>تحویل شدنی</t>
  </si>
  <si>
    <t xml:space="preserve">بهای پایه واحد نظارت </t>
  </si>
  <si>
    <t>خدمات مهندسي</t>
  </si>
  <si>
    <t>بازبینی و به‌هنگام‌سازی تکنولوژی و روش اجرای کار</t>
  </si>
  <si>
    <t>تهیه فرم‌ها و لیست مدارک مربوط به بازدیدهای دوره‌ای کار</t>
  </si>
  <si>
    <t>دفترچه فرم‌های چک‌لیست‌ها</t>
  </si>
  <si>
    <t>تهیه فرم‌ها و چک‌لیست مدارک مربوط به صدور گواهی تکمیل کار، تحویل موقت و قطعی و تحویل زمین در مراحل مختلف</t>
  </si>
  <si>
    <t>تهیه فرم‌ها و مدارک مربوط به صورت کارکردها، ورود و خروج مصالح و تجهیزات به کارگاه</t>
  </si>
  <si>
    <t>تهیه فرم‌ها و مدارک مربوط به دستور کار</t>
  </si>
  <si>
    <t>تهیه و تنظیم چک‌لیست مدارک فنی برای کنترل کیفیت کارها در کارگاه</t>
  </si>
  <si>
    <t>تهیه برنامه و دستور انجام آزمایش‌های مصالح، تجهیزات و کارهای انجام‌شده</t>
  </si>
  <si>
    <t>دفترچه فرم‌ها و چک‌لیست‌ها</t>
  </si>
  <si>
    <t>بازبینی و به‌هنگام‌سازی برنامه زمانی کلی اجرای طرح</t>
  </si>
  <si>
    <t>خدمات مالی و قراردادی</t>
  </si>
  <si>
    <t>بازبینی و به‌هنگام‌سازی مبلغ برآورد پروژه</t>
  </si>
  <si>
    <t>خدمات ارجاع کار</t>
  </si>
  <si>
    <t>همکاری با کارفرما در تهیه اسناد ارزیابی فنی</t>
  </si>
  <si>
    <t>6 نسخه پیمان</t>
  </si>
  <si>
    <t>همکاری با کارفرما در تهیه اسناد خرید خدمات مشاوره</t>
  </si>
  <si>
    <t>اسناد خرید خدمات مشاوره</t>
  </si>
  <si>
    <t>همکاری با کارفرما در برگزاری تشریفات خرید خدمات مشاوره</t>
  </si>
  <si>
    <t>6 نسخه قرارداد</t>
  </si>
  <si>
    <t>ارائه نسخه الکترونیکی آرشیو</t>
  </si>
  <si>
    <t>بهای پایه واحد نظارت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</si>
  <si>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</si>
  <si>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</si>
  <si>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</si>
  <si>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</si>
  <si>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>مدیریت زمان</t>
  </si>
  <si>
    <t xml:space="preserve">خدمات مدیریت پروژه، هماهنگی و یکپارچگی </t>
  </si>
  <si>
    <t>خدمات کنترل کیفیت</t>
  </si>
  <si>
    <t>مکاتبه و گزارش ماهانه</t>
  </si>
  <si>
    <t>مالی و قراردادی</t>
  </si>
  <si>
    <t>تهیه بایگانی موضوعی به صورت ماهانه (مستندسازی)</t>
  </si>
  <si>
    <t>خدمات تحویل موقت</t>
  </si>
  <si>
    <t>گزارش و آلبوم نقشه‌ها</t>
  </si>
  <si>
    <t>تهیه فهرست نواقص جهت تحویل موقت و نظارت بر فرآیند رفع نواقص (در صورت وجود)</t>
  </si>
  <si>
    <t>شرکت در کمیسیون بررسی رفع نواقص (در صورت وجود)</t>
  </si>
  <si>
    <t>خدمات مربوط به دوره تضمین و تحویل قطعی</t>
  </si>
  <si>
    <t>گزارش‌های موردی</t>
  </si>
  <si>
    <t>ردیف</t>
  </si>
  <si>
    <t>خدمات مهندسی</t>
  </si>
  <si>
    <t>دفترچه مطالعات</t>
  </si>
  <si>
    <t>دفترچه اسناد ارزیابی فنی</t>
  </si>
  <si>
    <t>خدمات مدیریت پروژه، هماهنگی و یکپارچگی</t>
  </si>
  <si>
    <t>تعیین فصل مشترک بین خدمات تفکیک‌شده بین ارکان پروژه</t>
  </si>
  <si>
    <t>مدیریت ریسک</t>
  </si>
  <si>
    <t>تهیه گزارش بررسی انواع پوشش‌های بیمه‌ای لازم و ریسک آن‌ها و ارائه پیشنهاد</t>
  </si>
  <si>
    <t>مدیریت ارتباطات</t>
  </si>
  <si>
    <t>مدیریت و برنامه‌ریزی منابع و زمان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</si>
  <si>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</si>
  <si>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</si>
  <si>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</si>
  <si>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>پیگیری دستمزد کارگران پیمانکار</t>
  </si>
  <si>
    <t>بررسی مطالبات پیمانکاران جزء</t>
  </si>
  <si>
    <t>تهیه گزارش تحلیلی ریسک‌های پروژه و پیامدهای مثبت و منفی آن</t>
  </si>
  <si>
    <r>
      <rPr>
        <b/>
        <sz val="12"/>
        <color theme="1"/>
        <rFont val="B Nazanin"/>
        <charset val="178"/>
      </rPr>
      <t>بعد از اجرا</t>
    </r>
    <r>
      <rPr>
        <sz val="12"/>
        <color theme="1"/>
        <rFont val="B Nazanin"/>
        <charset val="178"/>
      </rPr>
      <t xml:space="preserve"> (خاتمه و تضمین)</t>
    </r>
  </si>
  <si>
    <t>هزینه ماهانه توتال استیشن با دقت 5 ثانیه و متعلقات مربوط</t>
  </si>
  <si>
    <t>هزینه ماهانه دوربین ترازیاب دیجیتال و متعلقات مربوط</t>
  </si>
  <si>
    <r>
      <t xml:space="preserve">هزینه روزانه استفاده از دستگاه </t>
    </r>
    <r>
      <rPr>
        <sz val="12"/>
        <color theme="1"/>
        <rFont val="Calibri"/>
        <family val="2"/>
        <scheme val="minor"/>
      </rPr>
      <t>GPS</t>
    </r>
    <r>
      <rPr>
        <sz val="12"/>
        <color theme="1"/>
        <rFont val="B Nazanin"/>
        <charset val="178"/>
      </rPr>
      <t xml:space="preserve"> دو یا سه فرکانس</t>
    </r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</si>
  <si>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</si>
  <si>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</si>
  <si>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</si>
  <si>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</si>
  <si>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</si>
  <si>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t>جمع کل مبلغ فصل پنجم (هزینه های پشتیبانی)</t>
  </si>
  <si>
    <t>مدت پیمان طبق قرارداد (T)</t>
  </si>
  <si>
    <t>کارکرد فرضی ماهانه (Y)</t>
  </si>
  <si>
    <t>پشتیبانی</t>
  </si>
  <si>
    <t xml:space="preserve">جدول محاسبه هزینه های پشتیبانی </t>
  </si>
  <si>
    <t>شرح ردیف</t>
  </si>
  <si>
    <t>بازنگری طراحی تفصیلی</t>
  </si>
  <si>
    <t>*</t>
  </si>
  <si>
    <t xml:space="preserve">پیشنهاد تغییر توسط مشاور قبل از برگزاری مناقصه </t>
  </si>
  <si>
    <t>تهیه برنامه تأمین منابع مالی با همکاری کارفرما</t>
  </si>
  <si>
    <t>بازبینی و به‌هنگام‌سازی برنامه تأمین نیروی انسانی</t>
  </si>
  <si>
    <t>بازبینی و به‌هنگام‌سازی برنامه تأمین ماشین‌آلات</t>
  </si>
  <si>
    <t>بازبینی و به‌هنگام‌سازی برنامه تأمین تجهیزات</t>
  </si>
  <si>
    <t>بازبینی و به‌هنگام‌سازی برنامه تأمین مصالح</t>
  </si>
  <si>
    <t>خدمات ارجاع کار به پیمانکار</t>
  </si>
  <si>
    <t>همکاری با کارفرما در تهیه و به‌روزآوری اسناد مناقصه یا اسناد استعلام</t>
  </si>
  <si>
    <t>دفترچه اسناد مناقصه</t>
  </si>
  <si>
    <t>همکاری با کارفرما در تهیه اسناد و برگزاری تشریفات ارزیابی کیفی</t>
  </si>
  <si>
    <t>دفترچه اسناد و گزارش نتايج ارزیابی کیفی</t>
  </si>
  <si>
    <t>همکاری با کارفرما در تهیه اسناد و برگزاری تشریفات ارزیابی فنی</t>
  </si>
  <si>
    <t>دفترچه اسناد و گزارش نتايج ارزیابی فني</t>
  </si>
  <si>
    <t>گزارش نتايج</t>
  </si>
  <si>
    <t>تهیه و تکثیر اسناد پیمان و مبادله آن</t>
  </si>
  <si>
    <t>خدمات ارجاع کار به مهندسان مشاور جنبي</t>
  </si>
  <si>
    <t>تهیه و تکثیر نسخ قرارداد و مبادله آن‌ها</t>
  </si>
  <si>
    <t>خدمات خرید كالا</t>
  </si>
  <si>
    <t>دفترچه اسناد ارزیابی کیفی</t>
  </si>
  <si>
    <t>تهیه ساختار شکست کلی کار</t>
  </si>
  <si>
    <t>صورت‌جلسه</t>
  </si>
  <si>
    <t>تهیه بایگانی موضوعی (مستندسازی) خدمات نظارت قبل از اجرا و تدوین فرمت‌های بایگانی برای تمام مراحل نظارت</t>
  </si>
  <si>
    <t>حق‌الزحمه خدمات نظارت ماهانه حین اجرا</t>
  </si>
  <si>
    <t>تحویل‌شدنی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</si>
  <si>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</si>
  <si>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</si>
  <si>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</si>
  <si>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</si>
  <si>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</si>
  <si>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</si>
  <si>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</si>
  <si>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</si>
  <si>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</si>
  <si>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</si>
  <si>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</si>
  <si>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گزارش ماهانه صورت‌جلسات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</si>
  <si>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</si>
  <si>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</si>
  <si>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</si>
  <si>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</si>
  <si>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بررسی و تأیید صورت‌حساب‌های ماهانه مشاوران جنبی</t>
  </si>
  <si>
    <t>صورت‌حساب تأییدشده توسط مهندس مشاور</t>
  </si>
  <si>
    <t>ایمنی و محیط‌زیست</t>
  </si>
  <si>
    <t>حق‌الزحمه خدمات نظارت موردی حین اجرا</t>
  </si>
  <si>
    <t>بررسی و تأیید سازمان اجرایی پیمانکار</t>
  </si>
  <si>
    <t>تأیید صلاحیت عوامل کلیدی پیمانکار و شاغلین کارهای حساس</t>
  </si>
  <si>
    <r>
      <t>بررسی و تأیید فهرست قطعات یدکی و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B Mitra"/>
        <charset val="178"/>
      </rPr>
      <t>مواد موردنیاز دوره اجرا</t>
    </r>
  </si>
  <si>
    <t>به‌روزرسانی برنامه زمان‌بندی در صورت نیاز با درنظرگرفتن منابع مالی، تجهیزات، ماشین‌آلات، مصالح و نیروی انسانی</t>
  </si>
  <si>
    <t>برنامه زمان‌بندی مصوب کارفرما</t>
  </si>
  <si>
    <t>بررسی و تأیید برنامه تفصیلی ارائه‌شده توسط پیمانکار</t>
  </si>
  <si>
    <t>بررسی و تأیید برنامه تفصیلی ارائه‌شده توسط هر مشاور جنبی پروژه</t>
  </si>
  <si>
    <t>بررسی و تأیید سیستم کنترل پروژه مورداستفاده توسط پیمانکار</t>
  </si>
  <si>
    <t>پیگیری برقراری انواع پوشش‌های بیمه‌ای لازم و رسیدگی به مسائل بیمه تا استقرار آن</t>
  </si>
  <si>
    <t>بررسی و تأیید صورت‌وضعیت‌های موردی</t>
  </si>
  <si>
    <t>تحلیل و بررسی دعاوی پیمانکار</t>
  </si>
  <si>
    <t>تهیه و ابلاغ ساختار شکست‌ تفصیلی کار تهیه شده توسط پیمانکار</t>
  </si>
  <si>
    <t>اسناد فني</t>
  </si>
  <si>
    <r>
      <t xml:space="preserve">اصلاح اسناد فنی </t>
    </r>
    <r>
      <rPr>
        <sz val="11"/>
        <color rgb="FF000000"/>
        <rFont val="B Mitra"/>
        <charset val="178"/>
      </rPr>
      <t xml:space="preserve">(نقشه‌ها یا دستورالعمل‌ها) به درخواست پیمانکار (با تأیید کارفرما) </t>
    </r>
  </si>
  <si>
    <t>تهیه گزارش طبقه‌بندی زمین‌شناسی مهندسی (طبقه‌بندی خاک و سنگ)</t>
  </si>
  <si>
    <t>ارائه پیشنهاد تغییر توسط مشاور</t>
  </si>
  <si>
    <t>حق‌الزحمه خدمات نظارت در دوره بعد از اجرا</t>
  </si>
  <si>
    <t>بررسی ادعای مالی پیمانکار</t>
  </si>
  <si>
    <t>بررسی و تأیید صورت‌وضعیت قطعی پیمانکار</t>
  </si>
  <si>
    <t>بررسی و تأیید تعدیل قطعی</t>
  </si>
  <si>
    <t>بررسی و تأیید مابه‌تفاوت قطعی</t>
  </si>
  <si>
    <t>بررسی و تأیید تأخیر در پرداخت‌ها (صرفاً برای فهرست‌های تجمیع شده)</t>
  </si>
  <si>
    <t>بررسی و تأیید صورت‌حساب‌های قطعی خدمات مشاوران جنبی (آزمایشگاه، ژئوتکنیک و ...)</t>
  </si>
  <si>
    <t>بررسی و اعمال‌نظر در مورد استرداد تضمین‌ها و سپرده‌ها</t>
  </si>
  <si>
    <t>بررسی و تأیید نقشه‌های چون ساخت براساس گزارش‌های ماهانه حین اجرا</t>
  </si>
  <si>
    <t>تأیید آماده‌بودن کار جهت تحویل موقت</t>
  </si>
  <si>
    <t>تنظیم برنامه تحویل موقت، تهیه فهرست آزمایش‌ها، تحویل اسناد و مدارک طرح و گزارش تحویل موقت به کارفرما</t>
  </si>
  <si>
    <t>شرکت در هیئت تحویل موقت و تهیه صورت‌جلسه تحویل موقت</t>
  </si>
  <si>
    <t>نظارت بر برچیدن کارگاه</t>
  </si>
  <si>
    <t>گزارش و صورت‌جلسه</t>
  </si>
  <si>
    <t>دستور انجام آزمایش‌های دوره تضمین و بررسی نتایج آن‌ها</t>
  </si>
  <si>
    <t>شرکت در هیئت تحویل قطعی و تهیه صورت‌جلسه تحویل قطعی</t>
  </si>
  <si>
    <t>رسیدگی به نواقص دوره تضمین و نظارت بر رفع آن‌ها</t>
  </si>
  <si>
    <t>گزارش‌هاي موردي</t>
  </si>
  <si>
    <t>بررسی و تحلیل تغییر شکل‌ها و کنترل رواداری‌های مجاز دوره تضمین</t>
  </si>
  <si>
    <t>همکاری با کارفرما در بهره‌برداری و آموزش</t>
  </si>
  <si>
    <t xml:space="preserve"> فصل 4 ) جدول محاسبه حق الزحمه نظارت دوره بعد از اجرا (خاتمه و تضمین)</t>
  </si>
  <si>
    <t>فصل 3) جدول محاسبه حق الزحمه خدمات نظارت موردی حین اجرا (فنی و پشتیبانی دفتر مرکزی)</t>
  </si>
  <si>
    <t>فصل 3) جدول محاسبه حق الزحمه خدمات ماهانه حین اجرا (فنی و پشتیبانی دفتر مرکزی)</t>
  </si>
  <si>
    <t xml:space="preserve"> فصل 2) جدول محاسبه حق الزحمه خدمات نظارت قبل از اجرا (آغازین)</t>
  </si>
  <si>
    <r>
      <rPr>
        <b/>
        <sz val="12"/>
        <color theme="1"/>
        <rFont val="B Nazanin"/>
        <charset val="178"/>
      </rPr>
      <t xml:space="preserve">قبل از اجرا </t>
    </r>
    <r>
      <rPr>
        <sz val="11"/>
        <color theme="1"/>
        <rFont val="B Nazanin"/>
        <charset val="178"/>
      </rPr>
      <t>(آغازین)</t>
    </r>
  </si>
  <si>
    <t>ضریب منطقه ای خدمات فنی کارگاهی ( r )</t>
  </si>
  <si>
    <t xml:space="preserve">مبلغ برآورد ماهانه حق الزحمه خدمات فنی کارگاهی </t>
  </si>
  <si>
    <t>فصل 3) جدول محاسبه حق الزحمه خدمات فنی کارگاهی</t>
  </si>
  <si>
    <t xml:space="preserve">جمع حق الزحمه خدمات نظارت در دوره قبل از اجرا </t>
  </si>
  <si>
    <t>(طبق جدول پیوست شماره یک)</t>
  </si>
  <si>
    <t>(طبق جدول پیوست شماره دو)</t>
  </si>
  <si>
    <t>(طبق جدول پیوست شماره سه)</t>
  </si>
  <si>
    <t>(طبق جدول پیوست شماره چهار)</t>
  </si>
  <si>
    <t>(طبق جدول پیوست شماره پنج)</t>
  </si>
  <si>
    <t>(طبق جدول پیوست شماره شش)</t>
  </si>
  <si>
    <t xml:space="preserve">هزینه های پشتیبانی </t>
  </si>
  <si>
    <t xml:space="preserve"> حق الزحمه خدمات پیش بینی شده موردی نظارت حین اجرا</t>
  </si>
  <si>
    <t>جدول</t>
  </si>
  <si>
    <r>
      <rPr>
        <b/>
        <sz val="11"/>
        <color theme="1"/>
        <rFont val="B Nazanin"/>
        <charset val="178"/>
      </rPr>
      <t>حین اجرا</t>
    </r>
    <r>
      <rPr>
        <sz val="11"/>
        <color theme="1"/>
        <rFont val="B Nazanin"/>
        <charset val="178"/>
      </rPr>
      <t xml:space="preserve"> خدمات ماهانه (فنی و پشتیبانی دفتر مرکزی)</t>
    </r>
  </si>
  <si>
    <r>
      <rPr>
        <b/>
        <sz val="11"/>
        <color theme="1"/>
        <rFont val="B Nazanin"/>
        <charset val="178"/>
      </rPr>
      <t xml:space="preserve">حین اجرا </t>
    </r>
    <r>
      <rPr>
        <sz val="11"/>
        <color theme="1"/>
        <rFont val="B Nazanin"/>
        <charset val="178"/>
      </rPr>
      <t>خدمات موردی (فنی و پشتیبانی دفتر مرکزی)</t>
    </r>
  </si>
  <si>
    <r>
      <rPr>
        <b/>
        <sz val="12"/>
        <color theme="1"/>
        <rFont val="B Nazanin"/>
        <charset val="178"/>
      </rPr>
      <t>حین اجرا</t>
    </r>
    <r>
      <rPr>
        <sz val="12"/>
        <color theme="1"/>
        <rFont val="B Nazanin"/>
        <charset val="178"/>
      </rPr>
      <t xml:space="preserve"> خدمات فنی کارگاهی</t>
    </r>
  </si>
  <si>
    <t>دوره و نوع خدمات</t>
  </si>
  <si>
    <t>( جدول پیوست شماره یک)</t>
  </si>
  <si>
    <t>( جدول پیوست شماره دو)</t>
  </si>
  <si>
    <t>( جدول پیوست شماره سه)</t>
  </si>
  <si>
    <t>( جدول پیوست شماره چهار)</t>
  </si>
  <si>
    <t>( جدول پیوست شماره پنج)</t>
  </si>
  <si>
    <t>( جدول پیوست شماره شش)</t>
  </si>
  <si>
    <t xml:space="preserve">برآورد کل حق الزحمه خدمات نظارت ماهانه حین اجرا  </t>
  </si>
  <si>
    <t>مبلغ کل حق الزحمه خدمات فنی کارگاهی</t>
  </si>
  <si>
    <t xml:space="preserve">جمع حق الزحمه خدمات نظارت دوره خاتمه </t>
  </si>
  <si>
    <t>تعداد در طول پروژه</t>
  </si>
  <si>
    <r>
      <t>مبلغ کل حق الزحمه کارگاهی در طول پروژه طبق قرارداد (B</t>
    </r>
    <r>
      <rPr>
        <b/>
        <sz val="9"/>
        <color theme="1"/>
        <rFont val="B Nazanin"/>
        <charset val="178"/>
      </rPr>
      <t>b</t>
    </r>
    <r>
      <rPr>
        <b/>
        <sz val="12"/>
        <color theme="1"/>
        <rFont val="B Nazanin"/>
        <charset val="178"/>
      </rPr>
      <t>)</t>
    </r>
  </si>
  <si>
    <t>ضریب ویژگی</t>
  </si>
  <si>
    <r>
      <t>جدول محاسبات حق الزحمه خدمات نظارت (</t>
    </r>
    <r>
      <rPr>
        <b/>
        <sz val="16"/>
        <color rgb="FFFF0000"/>
        <rFont val="B Mitra"/>
        <charset val="178"/>
      </rPr>
      <t>هزار ریال</t>
    </r>
    <r>
      <rPr>
        <b/>
        <sz val="14"/>
        <color theme="1"/>
        <rFont val="B Mitra"/>
        <charset val="178"/>
      </rPr>
      <t>)</t>
    </r>
  </si>
  <si>
    <t>در صورت عدم استفاده از خدمات مشاور جنبی در پروژه از شرح خدمات حذف می‌شود</t>
  </si>
  <si>
    <t>ضریب ویژگی کار (q)</t>
  </si>
  <si>
    <t xml:space="preserve">ضریب ویژگی کار را اینجا وارد کنید
</t>
  </si>
  <si>
    <t>نظارت بر ساخت تجهیزات سفارشی</t>
  </si>
  <si>
    <t>ضریب منطقه ای مطابق با دستورالعمل نحوه انتخاب عوامل و تعیین حق الزحمه خدمات نظارت کارگاهی مشاوران   ( R )</t>
  </si>
  <si>
    <t>(ریال)</t>
  </si>
  <si>
    <r>
      <t>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</si>
  <si>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جمع کل مبلغ اولیه فصل دوم خدمات قبل از اجرا (ریال)</t>
  </si>
  <si>
    <r>
      <t>جمع کل مبلغ اولیه فصل سوم خدمات ماهانه حین اجرا در مدت قرارداد  (B</t>
    </r>
    <r>
      <rPr>
        <sz val="9"/>
        <color theme="1"/>
        <rFont val="B Titr"/>
        <charset val="178"/>
      </rPr>
      <t>a</t>
    </r>
    <r>
      <rPr>
        <sz val="12"/>
        <color theme="1"/>
        <rFont val="B Titr"/>
        <charset val="178"/>
      </rPr>
      <t>) (ریال)</t>
    </r>
  </si>
  <si>
    <t>( ریال)</t>
  </si>
  <si>
    <r>
      <t>بهای نظارت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</si>
  <si>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>بهای پایه واحد نظارت (ریال)</t>
  </si>
  <si>
    <r>
      <t>جدول محاسبات حق الزحمه خدمات نظارت (</t>
    </r>
    <r>
      <rPr>
        <b/>
        <sz val="14"/>
        <color rgb="FFFF0000"/>
        <rFont val="B Mitra"/>
        <charset val="178"/>
      </rPr>
      <t>ریال</t>
    </r>
    <r>
      <rPr>
        <b/>
        <sz val="14"/>
        <color theme="1"/>
        <rFont val="B Mitra"/>
        <charset val="178"/>
      </rPr>
      <t>)</t>
    </r>
  </si>
  <si>
    <t>فاصله دسترسی میان دورترین دو نقطه در کارگاه (متر)</t>
  </si>
  <si>
    <t>فاصله دسترسی میان دورترین دو نقطه در کارگاه را وارد کنید</t>
  </si>
  <si>
    <r>
      <t>بهای نظارت واحد (</t>
    </r>
    <r>
      <rPr>
        <b/>
        <sz val="11"/>
        <color rgb="FFFF0000"/>
        <rFont val="B Mitra"/>
        <charset val="178"/>
      </rPr>
      <t>ریال</t>
    </r>
    <r>
      <rPr>
        <b/>
        <sz val="11"/>
        <color theme="1"/>
        <rFont val="B Mitra"/>
        <charset val="178"/>
      </rPr>
      <t>)</t>
    </r>
  </si>
  <si>
    <t xml:space="preserve">بهای پایه واحد نظارت (ریال) </t>
  </si>
  <si>
    <t xml:space="preserve">جمع کل مبلغ اولیه فصل چهارم خدمات نظارت در دوره بعد از اجرا (ریال) </t>
  </si>
  <si>
    <r>
      <t>بهای پایه واحد (</t>
    </r>
    <r>
      <rPr>
        <b/>
        <sz val="12"/>
        <color rgb="FFFF0000"/>
        <rFont val="B Nazanin"/>
        <charset val="178"/>
      </rPr>
      <t>ریال</t>
    </r>
    <r>
      <rPr>
        <b/>
        <sz val="12"/>
        <color theme="1"/>
        <rFont val="B Nazanin"/>
        <charset val="178"/>
      </rPr>
      <t>)</t>
    </r>
  </si>
  <si>
    <t>جمع کل حق الزحمه خدمات موردی حین اجرا در مدت قرارداد (ریال)</t>
  </si>
  <si>
    <t>جمع کل حق‌الزحمه خدمات ماهانه حین اجرا  (ریال)</t>
  </si>
  <si>
    <t>تهیه فرم‌های ایمنی، امنیت، بهداشت و محیط زيست (HSSE)</t>
  </si>
  <si>
    <t>پیگیری و بررسی وضعیت رعایت دستورالعمل‌های ایمنی، امنیت، بهداشت و محیط زيست (HSSE) درکارگاه</t>
  </si>
  <si>
    <t>بررسی و تایید جانمایی طرح تجهیز کارگاه</t>
  </si>
  <si>
    <t xml:space="preserve">ضریب تردد کارگاهی </t>
  </si>
  <si>
    <t>مقدار استفاده در طول پروژه</t>
  </si>
  <si>
    <t>ضریب تطابق سال (j)</t>
  </si>
  <si>
    <t>تهیه گزارش تغییر مقادیر</t>
  </si>
  <si>
    <t>تهیه گزارش‌های  قیمت‌های جدید پروژه</t>
  </si>
  <si>
    <t>گزارش و مصوبه کارفرما</t>
  </si>
  <si>
    <t>خدمات مربوط به تعليق</t>
  </si>
  <si>
    <t>مكاتبه</t>
  </si>
  <si>
    <t>محاسبه هزینه‌ها یا خسارت‌های قابل پرداخت به پيمانكار در دوران تعليق</t>
  </si>
  <si>
    <t>بررسی درخواست تعلیق قرارداد از سوی هر مشاور جنبی یا کارفرما</t>
  </si>
  <si>
    <t>محاسبه هزینه‌ها یا خسارت‌های قابل پرداخت به مشاور جنبی در دوران تعليق</t>
  </si>
  <si>
    <t>خدمات مربوط به فسخ</t>
  </si>
  <si>
    <t>خدمات مربوط به خاتمه</t>
  </si>
  <si>
    <t>محاسبه هزینه‌ها یا خسارت‌های قابل پرداخت به پيمانكار در خاتمه پیمان</t>
  </si>
  <si>
    <t>محاسبه هزینه‌ها یا خسارت‌های قابل پرداخت به مشاور جنبی در خاتمه قرارداد</t>
  </si>
  <si>
    <t>مطابق بند (2-1-5) محاسبه و پرداخت مي‌شود.</t>
  </si>
  <si>
    <t>تهیه لایحه تاخیرات پروژه با کسب نظر پیمانکار</t>
  </si>
  <si>
    <t>تهیه طرح هندسی نقشه‌های تیپ</t>
  </si>
  <si>
    <t>نقشه</t>
  </si>
  <si>
    <t xml:space="preserve">بررسی و تأیید تأخیر در پرداخت‌ها (صرفاً برای فهرست تجمیع شده) </t>
  </si>
  <si>
    <r>
      <t>جمع کل حق‌الزحمه خدمات نظارت بر یک پیمان بصورت مجزا (</t>
    </r>
    <r>
      <rPr>
        <b/>
        <sz val="14"/>
        <color rgb="FFFF0000"/>
        <rFont val="B Titr"/>
        <charset val="178"/>
      </rPr>
      <t>ريال</t>
    </r>
    <r>
      <rPr>
        <b/>
        <sz val="12"/>
        <color theme="1"/>
        <rFont val="B Titr"/>
        <charset val="178"/>
      </rPr>
      <t>)</t>
    </r>
  </si>
  <si>
    <t>مبلغ برآورد فصل "حمل" یا "حمل و نقل" (تبصره 3)</t>
  </si>
  <si>
    <t>مبلغ برآورد فصول مرتبط با تجهیزات رشته انتقال و توزیع آب روستایی (تبصره 2)</t>
  </si>
  <si>
    <t>مبلغ برآورد اجراي کار (A)</t>
  </si>
  <si>
    <t xml:space="preserve">جمع کل حق‌الزحمه خدمات نظارت بر یک پیمان پس از اعمال ضریب کاهشی ناشی از تعدد </t>
  </si>
  <si>
    <t>ضریب کاهشی تعدد پیمان (در صورت وجود تعدد در پیمان‌ها به استناد بند 1-4)</t>
  </si>
  <si>
    <t>برگ های آزمایشگاهی و گواهی‌های انجام کار</t>
  </si>
  <si>
    <t>پیگیری امور مربوط به بیمه در صورت وقوع موضوع بیمه نامه</t>
  </si>
  <si>
    <t>بررسی و تأیید صورت‌وضعیت‌های مابه‌تفاوت مصالح حسب مورد</t>
  </si>
  <si>
    <t>مطابق بند (3-2-1-4) محاسبه و پرداخت می شود</t>
  </si>
  <si>
    <t>مکاتبه و گزارش</t>
  </si>
  <si>
    <t>در صورت عدم استفاده از فهرست تجمیع شده در پروژه از شرح خدمات حذف می‌شود</t>
  </si>
  <si>
    <t>در صورت عدم موضوعیت در پروژه از شرح خدمات حذف می‌شود</t>
  </si>
  <si>
    <t>تعداد تکرار متداول</t>
  </si>
  <si>
    <t>جمع کل حق‏الزحمه (ریال)</t>
  </si>
  <si>
    <t>نحوه پرداخت این آیتم می بایست در پیوست 3 قرداد مشخص شود</t>
  </si>
  <si>
    <t>در این جدول حق الزحمه خدمات نظارت موردی حین اجرا برای 1 تکرار محاسبه شده است</t>
  </si>
  <si>
    <t>تعداد دستگاه‌ها و تجهیزات را وارد نمائید</t>
  </si>
  <si>
    <t>هزینه و تعداد مورد نیاز را وارد نمائید</t>
  </si>
  <si>
    <t>ضریب منطقه‌ای را مطابق با پیوست 3 بخشنامه  اینجا وارد کنید</t>
  </si>
  <si>
    <t>مدت اجرای کار را به ماه اینجا وارد کنید</t>
  </si>
  <si>
    <t xml:space="preserve"> مفروضات پروژه و اطلاعات مورد نیاز (ریال)</t>
  </si>
  <si>
    <t>مبلغ برآورد فصل 15 فهرست راه، راه آهن و باند فرودگاه و راهداری (تبصره 5)</t>
  </si>
  <si>
    <t>5-بند 1-2-7</t>
  </si>
  <si>
    <t>محاسبه طبق بند 1-2-7-5 بخشنامه</t>
  </si>
  <si>
    <t>بند 1-2-7-5</t>
  </si>
  <si>
    <r>
      <t xml:space="preserve">مبلغ برآورد فصل 15 فهرست راه، راه آهن و باند فرودگاه و راهداری </t>
    </r>
    <r>
      <rPr>
        <b/>
        <u/>
        <sz val="14"/>
        <color theme="1"/>
        <rFont val="B Nazanin"/>
        <charset val="178"/>
      </rPr>
      <t>در خصوص پروژه‌های بهسازی نوع یک و دو</t>
    </r>
    <r>
      <rPr>
        <b/>
        <sz val="14"/>
        <color theme="1"/>
        <rFont val="B Nazanin"/>
        <charset val="178"/>
      </rPr>
      <t xml:space="preserve"> (تبصره 5)</t>
    </r>
  </si>
  <si>
    <r>
      <t xml:space="preserve"> مفروضات پروژه و اطلاعات مورد نیاز (ریال) </t>
    </r>
    <r>
      <rPr>
        <b/>
        <u/>
        <sz val="14"/>
        <color theme="1"/>
        <rFont val="B Mitra"/>
        <charset val="178"/>
      </rPr>
      <t>(مبالغ این جدول را بدون اعمال ضرایب کاهشی بخشنامه وارد کنید)</t>
    </r>
  </si>
  <si>
    <t>مطابق با بند 1-3-3، این هزینه‌ها در برآورد زمان انعقاد قرارداد لحاظ نمی‌شود</t>
  </si>
  <si>
    <t>بررسی و تایید پرداخت هر قسط  پیش‌پرداخت پیمانکار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</si>
  <si>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</si>
  <si>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بررسی و تحلیل تغییر شکل‌ها و کنترل رواداری‌های مجاز</t>
  </si>
  <si>
    <t xml:space="preserve">ضریب تطابق سال مطابق با بخشنامه </t>
  </si>
  <si>
    <t xml:space="preserve">ضریب تعدد ناشی از تعدد پیمان را بر اساس رابطه (1-2) بند (1-4) بخشنامه </t>
  </si>
  <si>
    <t>تهیه گزارش تطبیق تصمیمات دستگاه اجرایی و مشاور با اسناد و مدارک پیمان</t>
  </si>
  <si>
    <t>بررسی درخواست تعلیق پیمان از سوی پیمانکار یا دستگاه اجرایی</t>
  </si>
  <si>
    <t>بررسی درخواست فسخ پیمان از سوی دستگاه اجرایی</t>
  </si>
  <si>
    <t>بررسی درخواست فسخ قرارداد مشاور جنبی از سوی دستگاه اجرایی</t>
  </si>
  <si>
    <t>بررسی درخواست خاتمه پیمان از سوی پیمانکار یا دستگاه اجرایی</t>
  </si>
  <si>
    <t>بررسی درخواست خاتمه قرارداد از سوی هر مشاور جنبی یا دستگاه اجرایی</t>
  </si>
  <si>
    <t>تحویل کارگاه به پیمانکار با همکاری دستگاه اجرایی</t>
  </si>
  <si>
    <t>تحویل کارگاه به مهندسان مشاور جنبی با همکاری دستگاه اجرایی</t>
  </si>
  <si>
    <r>
      <t>تهیه اسناد فنی (نقشه‌ها یا دستورالعمل‌ها) درخواست‌شده از سوی پیمانکار (با تأیید دستگاه اجرایی)</t>
    </r>
    <r>
      <rPr>
        <vertAlign val="superscript"/>
        <sz val="11"/>
        <color rgb="FF000000"/>
        <rFont val="B Mitra"/>
        <charset val="178"/>
      </rPr>
      <t>1</t>
    </r>
    <r>
      <rPr>
        <sz val="11"/>
        <color rgb="FF000000"/>
        <rFont val="B Mitra"/>
        <charset val="178"/>
      </rPr>
      <t xml:space="preserve"> </t>
    </r>
  </si>
  <si>
    <t>تهیه و تنظیم گزارش پایانی شامل شناسنامه پروژه</t>
  </si>
  <si>
    <t>مبلغ برآورد فصول مرتبط با تجهیزات (تبصره 1، جدول شمار 1-2)</t>
  </si>
  <si>
    <t>مبلغ برآورد فصول کارهای فولادی و فولادی سنگین در صورت ساخت در کارخانه</t>
  </si>
  <si>
    <t>مبلغ برآورد فصول 6 و 7 فهرست بهای واحد پایه رشته آبیاری تحت فشار و تمام فصول فهارس بهاي واحد پایه رشته تاسیسات مکانیکی و تاسیسات برقی (تبصره 4)</t>
  </si>
  <si>
    <t>ضریب کاهشی تجهیزات خاص (مطابق با الگوی بند 1-2-7-5 و توافق طرفین)</t>
  </si>
  <si>
    <t>مبلغ برآورد خرید تجهیزات خاص (فهارس ذکر نشده در تبصره‌های بند 1-2-7-5)</t>
  </si>
  <si>
    <t>بررسی و تأیید صورت‌وضعیت‌های پیمانکار (اعم از کارکرد ماهانه، تعدیل و غیره) با درنظر گرفتن تمام ضوابط، مقررات و دستورالعمل‌های مربوط</t>
  </si>
  <si>
    <t>مبلغ برآورد کل اجراي کار براساس آخرین فهرست بهاي پایه (براساس فهرست بهای پایه سال 1403)</t>
  </si>
  <si>
    <r>
      <t xml:space="preserve">جدول </t>
    </r>
    <r>
      <rPr>
        <sz val="14"/>
        <color rgb="FFFF0000"/>
        <rFont val="B Titr"/>
        <charset val="178"/>
      </rPr>
      <t>ورودی</t>
    </r>
    <r>
      <rPr>
        <sz val="14"/>
        <color theme="1"/>
        <rFont val="B Titr"/>
        <charset val="178"/>
      </rPr>
      <t xml:space="preserve"> محاسبات برای "</t>
    </r>
    <r>
      <rPr>
        <sz val="14"/>
        <color rgb="FFFF0000"/>
        <rFont val="B Titr"/>
        <charset val="178"/>
      </rPr>
      <t>برآورد اولیه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1403" </t>
    </r>
  </si>
  <si>
    <r>
      <t xml:space="preserve">جدول </t>
    </r>
    <r>
      <rPr>
        <sz val="14"/>
        <color rgb="FFFF0000"/>
        <rFont val="B Titr"/>
        <charset val="178"/>
      </rPr>
      <t>راهنمای</t>
    </r>
    <r>
      <rPr>
        <sz val="14"/>
        <color theme="1"/>
        <rFont val="B Titr"/>
        <charset val="178"/>
      </rPr>
      <t xml:space="preserve"> محاسبه‌ی </t>
    </r>
    <r>
      <rPr>
        <sz val="14"/>
        <color rgb="FFFF0000"/>
        <rFont val="B Titr"/>
        <charset val="178"/>
      </rPr>
      <t xml:space="preserve">برآورد اولیه </t>
    </r>
    <r>
      <rPr>
        <sz val="14"/>
        <rFont val="B Titr"/>
        <charset val="178"/>
      </rPr>
      <t>"</t>
    </r>
    <r>
      <rPr>
        <sz val="14"/>
        <color theme="1"/>
        <rFont val="B Titr"/>
        <charset val="178"/>
      </rPr>
      <t xml:space="preserve">حق الزحمه خدمات نظارت مطابق با دستورالعمل تعیین حق‌الزحمه خدمات نظارت سال 1403"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</si>
</sst>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0.0000"/>
    <numFmt numFmtId="167" formatCode="_(* #,##0_);_(* \(#,##0\);_(* &quot;-&quot;??_);_(@_)"/>
    <numFmt numFmtId="168" formatCode="0.00000"/>
    <numFmt numFmtId="169" formatCode="#,##0.000_);\(#,##0.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Mitra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0"/>
      <color theme="1"/>
      <name val="B Mitra"/>
      <charset val="178"/>
    </font>
    <font>
      <b/>
      <sz val="12"/>
      <color theme="1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sz val="12"/>
      <color theme="1"/>
      <name val="B Titr"/>
      <charset val="178"/>
    </font>
    <font>
      <b/>
      <sz val="11"/>
      <color theme="1"/>
      <name val="B Titr"/>
      <charset val="178"/>
    </font>
    <font>
      <sz val="14"/>
      <color theme="1"/>
      <name val="B Titr"/>
      <charset val="178"/>
    </font>
    <font>
      <b/>
      <sz val="16"/>
      <color theme="1"/>
      <name val="B Nazanin"/>
      <charset val="178"/>
    </font>
    <font>
      <b/>
      <sz val="18"/>
      <color theme="1"/>
      <name val="B Nazanin"/>
      <charset val="178"/>
    </font>
    <font>
      <b/>
      <sz val="14"/>
      <color theme="1"/>
      <name val="B Mitra"/>
      <charset val="178"/>
    </font>
    <font>
      <b/>
      <sz val="12"/>
      <color theme="1"/>
      <name val="B Mitra"/>
      <charset val="178"/>
    </font>
    <font>
      <b/>
      <sz val="11"/>
      <color theme="1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theme="1"/>
      <name val="B Mitra"/>
      <charset val="178"/>
    </font>
    <font>
      <b/>
      <sz val="12"/>
      <color rgb="FF000000"/>
      <name val="B Mitra"/>
      <charset val="178"/>
    </font>
    <font>
      <b/>
      <sz val="11"/>
      <color rgb="FF000000"/>
      <name val="B Mitra"/>
      <charset val="178"/>
    </font>
    <font>
      <sz val="11"/>
      <color rgb="FF000000"/>
      <name val="B Mitra"/>
      <charset val="178"/>
    </font>
    <font>
      <sz val="11"/>
      <color rgb="FF000000"/>
      <name val="Times New Roman"/>
      <family val="1"/>
    </font>
    <font>
      <vertAlign val="superscript"/>
      <sz val="11"/>
      <color rgb="FF000000"/>
      <name val="B Mitra"/>
      <charset val="178"/>
    </font>
    <font>
      <vertAlign val="superscript"/>
      <sz val="12"/>
      <color rgb="FF000000"/>
      <name val="B Mitra"/>
      <charset val="178"/>
    </font>
    <font>
      <b/>
      <sz val="12"/>
      <color theme="1"/>
      <name val="B Titr"/>
      <charset val="178"/>
    </font>
    <font>
      <sz val="9"/>
      <color rgb="FF000000"/>
      <name val="B Mitra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sz val="14"/>
      <color rgb="FFFF0000"/>
      <name val="B Titr"/>
      <charset val="178"/>
    </font>
    <font>
      <sz val="14"/>
      <name val="B Titr"/>
      <charset val="178"/>
    </font>
    <font>
      <b/>
      <sz val="16"/>
      <color rgb="FF000000"/>
      <name val="B Mitra"/>
      <charset val="178"/>
    </font>
    <font>
      <b/>
      <sz val="16"/>
      <color rgb="FF000000"/>
      <name val="Times New Roman"/>
      <family val="1"/>
    </font>
    <font>
      <b/>
      <sz val="14"/>
      <color rgb="FFFF0000"/>
      <name val="B Mitra"/>
      <charset val="178"/>
    </font>
    <font>
      <b/>
      <sz val="16"/>
      <color rgb="FFFF0000"/>
      <name val="B Mitra"/>
      <charset val="178"/>
    </font>
    <font>
      <b/>
      <sz val="14"/>
      <color rgb="FFFF0000"/>
      <name val="B Titr"/>
      <charset val="178"/>
    </font>
    <font>
      <b/>
      <sz val="12"/>
      <color rgb="FFFF0000"/>
      <name val="B Nazanin"/>
      <charset val="178"/>
    </font>
    <font>
      <b/>
      <sz val="11"/>
      <color rgb="FFFF0000"/>
      <name val="B Mitra"/>
      <charset val="178"/>
    </font>
    <font>
      <b/>
      <sz val="16"/>
      <color rgb="FFFFFF00"/>
      <name val="B Nazanin"/>
      <charset val="178"/>
    </font>
    <font>
      <b/>
      <sz val="16"/>
      <color rgb="FFFF0000"/>
      <name val="B Nazanin"/>
      <charset val="178"/>
    </font>
    <font>
      <b/>
      <sz val="12"/>
      <color rgb="FFFFFF00"/>
      <name val="B Nazanin"/>
      <charset val="178"/>
    </font>
    <font>
      <b/>
      <u/>
      <sz val="11"/>
      <color theme="1"/>
      <name val="B Mitra"/>
      <charset val="178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B Mitra"/>
      <charset val="178"/>
    </font>
    <font>
      <b/>
      <sz val="11"/>
      <color rgb="FFFF0000"/>
      <name val="B Nazanin"/>
      <charset val="178"/>
    </font>
    <font>
      <b/>
      <sz val="11"/>
      <color rgb="FFFFFF00"/>
      <name val="B Nazanin"/>
      <charset val="178"/>
    </font>
    <font>
      <b/>
      <sz val="14"/>
      <color rgb="FF000000"/>
      <name val="B Mitra"/>
      <charset val="178"/>
    </font>
    <font>
      <b/>
      <u/>
      <sz val="14"/>
      <color theme="1"/>
      <name val="B Nazanin"/>
      <charset val="178"/>
    </font>
    <font>
      <b/>
      <u/>
      <sz val="14"/>
      <color theme="1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lightDown">
        <bgColor theme="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readingOrder="2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/>
    <xf numFmtId="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0" fontId="13" fillId="0" borderId="0" xfId="0" applyFont="1" applyAlignment="1">
      <alignment vertical="center"/>
    </xf>
    <xf numFmtId="166" fontId="1" fillId="0" borderId="0" xfId="0" applyNumberFormat="1" applyFont="1"/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5" fillId="10" borderId="6" xfId="0" applyFont="1" applyFill="1" applyBorder="1" applyAlignment="1">
      <alignment horizontal="center" vertical="center"/>
    </xf>
    <xf numFmtId="37" fontId="3" fillId="10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7" fontId="3" fillId="3" borderId="7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/>
    </xf>
    <xf numFmtId="37" fontId="3" fillId="11" borderId="7" xfId="0" applyNumberFormat="1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37" fontId="3" fillId="13" borderId="10" xfId="0" applyNumberFormat="1" applyFont="1" applyFill="1" applyBorder="1" applyAlignment="1">
      <alignment horizontal="center" vertical="center"/>
    </xf>
    <xf numFmtId="37" fontId="15" fillId="9" borderId="2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 readingOrder="2"/>
    </xf>
    <xf numFmtId="2" fontId="4" fillId="16" borderId="1" xfId="0" applyNumberFormat="1" applyFont="1" applyFill="1" applyBorder="1" applyAlignment="1">
      <alignment horizontal="center" vertical="center" wrapText="1" readingOrder="2"/>
    </xf>
    <xf numFmtId="0" fontId="20" fillId="0" borderId="1" xfId="0" applyFont="1" applyBorder="1" applyAlignment="1">
      <alignment horizontal="right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1" fillId="2" borderId="0" xfId="0" applyFont="1" applyFill="1" applyAlignment="1">
      <alignment horizontal="right" vertical="center"/>
    </xf>
    <xf numFmtId="0" fontId="14" fillId="14" borderId="6" xfId="0" applyFont="1" applyFill="1" applyBorder="1" applyAlignment="1">
      <alignment horizontal="center" vertical="center" wrapText="1"/>
    </xf>
    <xf numFmtId="37" fontId="14" fillId="14" borderId="7" xfId="0" applyNumberFormat="1" applyFont="1" applyFill="1" applyBorder="1" applyAlignment="1">
      <alignment horizontal="center" vertical="center"/>
    </xf>
    <xf numFmtId="37" fontId="14" fillId="12" borderId="7" xfId="0" applyNumberFormat="1" applyFont="1" applyFill="1" applyBorder="1" applyAlignment="1">
      <alignment horizontal="center" vertical="center"/>
    </xf>
    <xf numFmtId="167" fontId="1" fillId="0" borderId="0" xfId="1" applyNumberFormat="1" applyFont="1"/>
    <xf numFmtId="167" fontId="1" fillId="0" borderId="0" xfId="0" applyNumberFormat="1" applyFont="1"/>
    <xf numFmtId="167" fontId="1" fillId="4" borderId="0" xfId="0" applyNumberFormat="1" applyFont="1" applyFill="1"/>
    <xf numFmtId="167" fontId="1" fillId="0" borderId="0" xfId="0" applyNumberFormat="1" applyFont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39" fontId="14" fillId="12" borderId="7" xfId="0" applyNumberFormat="1" applyFont="1" applyFill="1" applyBorder="1" applyAlignment="1">
      <alignment horizontal="center" vertical="center"/>
    </xf>
    <xf numFmtId="39" fontId="14" fillId="14" borderId="7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37" fontId="1" fillId="2" borderId="0" xfId="0" applyNumberFormat="1" applyFont="1" applyFill="1" applyBorder="1" applyAlignment="1">
      <alignment vertical="center"/>
    </xf>
    <xf numFmtId="2" fontId="20" fillId="0" borderId="1" xfId="0" applyNumberFormat="1" applyFont="1" applyBorder="1" applyAlignment="1">
      <alignment horizontal="center" vertical="center" wrapText="1" readingOrder="2"/>
    </xf>
    <xf numFmtId="0" fontId="18" fillId="5" borderId="1" xfId="0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8" fontId="1" fillId="0" borderId="0" xfId="0" applyNumberFormat="1" applyFont="1"/>
    <xf numFmtId="0" fontId="8" fillId="5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indent="2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3" fontId="11" fillId="8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 wrapText="1" readingOrder="2"/>
    </xf>
    <xf numFmtId="0" fontId="22" fillId="15" borderId="1" xfId="0" applyFont="1" applyFill="1" applyBorder="1" applyAlignment="1">
      <alignment horizontal="right" vertical="center" wrapText="1" readingOrder="2"/>
    </xf>
    <xf numFmtId="0" fontId="4" fillId="16" borderId="1" xfId="0" applyFont="1" applyFill="1" applyBorder="1" applyAlignment="1">
      <alignment horizontal="center" vertical="center" wrapText="1" readingOrder="2"/>
    </xf>
    <xf numFmtId="3" fontId="4" fillId="16" borderId="1" xfId="0" applyNumberFormat="1" applyFont="1" applyFill="1" applyBorder="1" applyAlignment="1">
      <alignment horizontal="center" vertical="center" wrapText="1" readingOrder="2"/>
    </xf>
    <xf numFmtId="0" fontId="25" fillId="16" borderId="1" xfId="0" applyFont="1" applyFill="1" applyBorder="1" applyAlignment="1">
      <alignment horizontal="center" vertical="center" wrapText="1"/>
    </xf>
    <xf numFmtId="2" fontId="25" fillId="16" borderId="1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 readingOrder="2"/>
    </xf>
    <xf numFmtId="0" fontId="42" fillId="2" borderId="0" xfId="0" applyFont="1" applyFill="1" applyAlignment="1">
      <alignment horizontal="right" vertical="center"/>
    </xf>
    <xf numFmtId="0" fontId="4" fillId="10" borderId="1" xfId="0" applyFont="1" applyFill="1" applyBorder="1" applyAlignment="1">
      <alignment horizontal="center" vertical="center" wrapText="1" readingOrder="2"/>
    </xf>
    <xf numFmtId="0" fontId="43" fillId="0" borderId="0" xfId="2" applyFont="1" applyBorder="1" applyAlignment="1">
      <alignment horizontal="right" vertical="center"/>
    </xf>
    <xf numFmtId="0" fontId="43" fillId="2" borderId="0" xfId="0" applyFont="1" applyFill="1" applyAlignment="1">
      <alignment horizontal="right" vertical="center"/>
    </xf>
    <xf numFmtId="0" fontId="43" fillId="2" borderId="0" xfId="2" applyFont="1" applyFill="1" applyBorder="1" applyAlignment="1">
      <alignment horizontal="right" vertical="center"/>
    </xf>
    <xf numFmtId="0" fontId="28" fillId="2" borderId="5" xfId="0" applyFont="1" applyFill="1" applyBorder="1" applyAlignment="1">
      <alignment horizontal="center" vertical="center"/>
    </xf>
    <xf numFmtId="0" fontId="18" fillId="15" borderId="28" xfId="0" applyFont="1" applyFill="1" applyBorder="1" applyAlignment="1" applyProtection="1">
      <alignment horizontal="center" vertical="center" wrapText="1" readingOrder="2"/>
      <protection locked="0"/>
    </xf>
    <xf numFmtId="0" fontId="18" fillId="15" borderId="17" xfId="0" applyFont="1" applyFill="1" applyBorder="1" applyAlignment="1" applyProtection="1">
      <alignment horizontal="center" vertical="center" wrapText="1" readingOrder="2"/>
      <protection locked="0"/>
    </xf>
    <xf numFmtId="0" fontId="18" fillId="15" borderId="36" xfId="0" applyFont="1" applyFill="1" applyBorder="1" applyAlignment="1" applyProtection="1">
      <alignment horizontal="center" vertical="center" wrapText="1" readingOrder="2"/>
      <protection locked="0"/>
    </xf>
    <xf numFmtId="0" fontId="18" fillId="15" borderId="37" xfId="0" applyFont="1" applyFill="1" applyBorder="1" applyAlignment="1" applyProtection="1">
      <alignment horizontal="center" vertical="center" wrapText="1" readingOrder="2"/>
      <protection locked="0"/>
    </xf>
    <xf numFmtId="0" fontId="17" fillId="15" borderId="11" xfId="0" applyFont="1" applyFill="1" applyBorder="1" applyAlignment="1" applyProtection="1">
      <alignment horizontal="center" vertical="center" wrapText="1" readingOrder="2"/>
      <protection locked="0"/>
    </xf>
    <xf numFmtId="0" fontId="17" fillId="15" borderId="2" xfId="0" applyFont="1" applyFill="1" applyBorder="1" applyAlignment="1" applyProtection="1">
      <alignment horizontal="right" vertical="center" wrapText="1" readingOrder="2"/>
      <protection locked="0"/>
    </xf>
    <xf numFmtId="0" fontId="4" fillId="16" borderId="2" xfId="0" applyFont="1" applyFill="1" applyBorder="1" applyAlignment="1" applyProtection="1">
      <alignment horizontal="center" vertical="center" wrapText="1" readingOrder="2"/>
      <protection locked="0"/>
    </xf>
    <xf numFmtId="0" fontId="4" fillId="16" borderId="12" xfId="0" applyFont="1" applyFill="1" applyBorder="1" applyAlignment="1" applyProtection="1">
      <alignment horizontal="center" vertical="center" wrapText="1" readingOrder="2"/>
      <protection locked="0"/>
    </xf>
    <xf numFmtId="2" fontId="4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4" fillId="0" borderId="38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3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4" xfId="0" applyFont="1" applyFill="1" applyBorder="1" applyAlignment="1" applyProtection="1">
      <alignment horizontal="center" vertical="center" wrapText="1" readingOrder="2"/>
      <protection locked="0"/>
    </xf>
    <xf numFmtId="0" fontId="17" fillId="15" borderId="5" xfId="0" applyFont="1" applyFill="1" applyBorder="1" applyAlignment="1" applyProtection="1">
      <alignment horizontal="right" vertical="center" wrapText="1" readingOrder="2"/>
      <protection locked="0"/>
    </xf>
    <xf numFmtId="0" fontId="4" fillId="16" borderId="5" xfId="0" applyFont="1" applyFill="1" applyBorder="1" applyAlignment="1" applyProtection="1">
      <alignment horizontal="center" vertical="center" wrapText="1" readingOrder="2"/>
      <protection locked="0"/>
    </xf>
    <xf numFmtId="2" fontId="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0" borderId="1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right" vertical="center" wrapText="1" readingOrder="2"/>
      <protection locked="0"/>
    </xf>
    <xf numFmtId="0" fontId="20" fillId="0" borderId="9" xfId="0" applyFont="1" applyBorder="1" applyAlignment="1" applyProtection="1">
      <alignment horizontal="center" vertical="center" wrapText="1" readingOrder="2"/>
      <protection locked="0"/>
    </xf>
    <xf numFmtId="3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9" xfId="0" applyNumberFormat="1" applyFont="1" applyBorder="1" applyAlignment="1" applyProtection="1">
      <alignment horizontal="center" vertical="center" wrapText="1" readingOrder="2"/>
      <protection locked="0"/>
    </xf>
    <xf numFmtId="3" fontId="34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17" fillId="15" borderId="3" xfId="0" applyFont="1" applyFill="1" applyBorder="1" applyAlignment="1" applyProtection="1">
      <alignment horizontal="center" vertical="center" wrapText="1" readingOrder="2"/>
      <protection locked="0"/>
    </xf>
    <xf numFmtId="0" fontId="17" fillId="15" borderId="18" xfId="0" applyFont="1" applyFill="1" applyBorder="1" applyAlignment="1" applyProtection="1">
      <alignment horizontal="right" vertical="center" wrapText="1" readingOrder="2"/>
      <protection locked="0"/>
    </xf>
    <xf numFmtId="0" fontId="4" fillId="16" borderId="18" xfId="0" applyFont="1" applyFill="1" applyBorder="1" applyAlignment="1" applyProtection="1">
      <alignment horizontal="center" vertical="center" wrapText="1" readingOrder="2"/>
      <protection locked="0"/>
    </xf>
    <xf numFmtId="2" fontId="4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right" vertical="center" wrapText="1" readingOrder="2"/>
      <protection locked="0"/>
    </xf>
    <xf numFmtId="0" fontId="21" fillId="0" borderId="1" xfId="0" applyFont="1" applyBorder="1" applyAlignment="1" applyProtection="1">
      <alignment horizontal="right" vertical="center" wrapText="1" readingOrder="2"/>
      <protection locked="0"/>
    </xf>
    <xf numFmtId="0" fontId="29" fillId="0" borderId="1" xfId="0" applyFont="1" applyBorder="1" applyAlignment="1" applyProtection="1">
      <alignment horizontal="center" vertical="center" wrapText="1" readingOrder="2"/>
      <protection locked="0"/>
    </xf>
    <xf numFmtId="0" fontId="4" fillId="17" borderId="5" xfId="0" applyFont="1" applyFill="1" applyBorder="1" applyAlignment="1" applyProtection="1">
      <alignment horizontal="center" vertical="center" wrapText="1" readingOrder="2"/>
      <protection locked="0"/>
    </xf>
    <xf numFmtId="2" fontId="4" fillId="17" borderId="5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7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right" vertical="center" wrapText="1" readingOrder="2"/>
      <protection locked="0"/>
    </xf>
    <xf numFmtId="0" fontId="4" fillId="10" borderId="8" xfId="0" applyFont="1" applyFill="1" applyBorder="1" applyAlignment="1" applyProtection="1">
      <alignment horizontal="center" vertical="center" wrapText="1" readingOrder="2"/>
      <protection locked="0"/>
    </xf>
    <xf numFmtId="0" fontId="20" fillId="16" borderId="5" xfId="0" applyFont="1" applyFill="1" applyBorder="1" applyAlignment="1" applyProtection="1">
      <alignment horizontal="center" vertical="center" wrapText="1" readingOrder="2"/>
      <protection locked="0"/>
    </xf>
    <xf numFmtId="2" fontId="20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0" borderId="9" xfId="0" applyFont="1" applyBorder="1" applyAlignment="1" applyProtection="1">
      <alignment horizontal="justify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3" fontId="50" fillId="18" borderId="42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41" xfId="0" applyFont="1" applyFill="1" applyBorder="1" applyAlignment="1" applyProtection="1">
      <alignment horizontal="center" vertical="center" wrapText="1" readingOrder="2"/>
      <protection locked="0"/>
    </xf>
    <xf numFmtId="0" fontId="40" fillId="5" borderId="43" xfId="0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right" vertical="center" wrapText="1"/>
      <protection locked="0"/>
    </xf>
    <xf numFmtId="0" fontId="4" fillId="16" borderId="20" xfId="0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/>
      <protection locked="0"/>
    </xf>
    <xf numFmtId="0" fontId="23" fillId="15" borderId="5" xfId="0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 applyProtection="1">
      <alignment horizontal="center" vertical="center" wrapText="1"/>
      <protection locked="0"/>
    </xf>
    <xf numFmtId="2" fontId="19" fillId="16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16" borderId="35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3" fontId="20" fillId="0" borderId="1" xfId="0" applyNumberFormat="1" applyFont="1" applyBorder="1" applyAlignment="1" applyProtection="1">
      <alignment horizontal="center" vertical="center" wrapText="1"/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right" vertical="center" wrapText="1"/>
      <protection locked="0"/>
    </xf>
    <xf numFmtId="2" fontId="20" fillId="0" borderId="9" xfId="0" applyNumberFormat="1" applyFont="1" applyBorder="1" applyAlignment="1" applyProtection="1">
      <alignment horizontal="center" vertical="center" wrapText="1"/>
      <protection locked="0"/>
    </xf>
    <xf numFmtId="3" fontId="34" fillId="0" borderId="10" xfId="0" applyNumberFormat="1" applyFont="1" applyBorder="1" applyAlignment="1" applyProtection="1">
      <alignment horizontal="center" vertical="center" wrapText="1"/>
      <protection locked="0"/>
    </xf>
    <xf numFmtId="2" fontId="19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20" fillId="15" borderId="4" xfId="0" applyFont="1" applyFill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/>
      <protection locked="0"/>
    </xf>
    <xf numFmtId="2" fontId="19" fillId="16" borderId="5" xfId="0" applyNumberFormat="1" applyFont="1" applyFill="1" applyBorder="1" applyAlignment="1" applyProtection="1">
      <alignment horizontal="right" vertical="center" wrapText="1" readingOrder="2"/>
      <protection locked="0"/>
    </xf>
    <xf numFmtId="2" fontId="19" fillId="16" borderId="35" xfId="0" applyNumberFormat="1" applyFont="1" applyFill="1" applyBorder="1" applyAlignment="1" applyProtection="1">
      <alignment horizontal="right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 readingOrder="2"/>
      <protection locked="0"/>
    </xf>
    <xf numFmtId="0" fontId="20" fillId="0" borderId="8" xfId="0" applyFont="1" applyBorder="1" applyAlignment="1" applyProtection="1">
      <alignment horizontal="center" vertical="center" wrapText="1" readingOrder="2"/>
      <protection locked="0"/>
    </xf>
    <xf numFmtId="0" fontId="22" fillId="15" borderId="4" xfId="0" applyFont="1" applyFill="1" applyBorder="1" applyAlignment="1" applyProtection="1">
      <alignment horizontal="center" vertical="center" wrapText="1"/>
      <protection locked="0"/>
    </xf>
    <xf numFmtId="0" fontId="19" fillId="16" borderId="28" xfId="0" applyFont="1" applyFill="1" applyBorder="1" applyAlignment="1" applyProtection="1">
      <alignment horizontal="center" vertical="center" wrapText="1"/>
      <protection locked="0"/>
    </xf>
    <xf numFmtId="3" fontId="3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right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3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9" xfId="0" applyNumberFormat="1" applyFont="1" applyBorder="1" applyAlignment="1" applyProtection="1">
      <alignment horizontal="center" vertical="center" wrapText="1" readingOrder="2"/>
      <protection locked="0"/>
    </xf>
    <xf numFmtId="0" fontId="20" fillId="7" borderId="9" xfId="0" applyFont="1" applyFill="1" applyBorder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16" borderId="5" xfId="0" applyFont="1" applyFill="1" applyBorder="1" applyAlignment="1" applyProtection="1">
      <alignment horizontal="center" vertical="center" wrapText="1"/>
      <protection locked="0"/>
    </xf>
    <xf numFmtId="3" fontId="34" fillId="0" borderId="20" xfId="0" applyNumberFormat="1" applyFont="1" applyBorder="1" applyAlignment="1" applyProtection="1">
      <alignment horizontal="center" vertical="center" wrapText="1" readingOrder="2"/>
      <protection locked="0"/>
    </xf>
    <xf numFmtId="3" fontId="34" fillId="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18" fillId="5" borderId="3" xfId="0" applyFont="1" applyFill="1" applyBorder="1" applyAlignment="1" applyProtection="1">
      <alignment horizontal="center" vertical="center" wrapText="1" readingOrder="2"/>
      <protection locked="0"/>
    </xf>
    <xf numFmtId="0" fontId="18" fillId="5" borderId="18" xfId="0" applyFont="1" applyFill="1" applyBorder="1" applyAlignment="1" applyProtection="1">
      <alignment horizontal="center" vertical="center" wrapText="1" readingOrder="2"/>
      <protection locked="0"/>
    </xf>
    <xf numFmtId="0" fontId="44" fillId="5" borderId="18" xfId="0" applyFont="1" applyFill="1" applyBorder="1" applyAlignment="1" applyProtection="1">
      <alignment horizontal="center" vertical="center" wrapText="1" readingOrder="2"/>
      <protection locked="0"/>
    </xf>
    <xf numFmtId="0" fontId="18" fillId="5" borderId="20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right" vertical="center" wrapText="1" readingOrder="2"/>
      <protection locked="0"/>
    </xf>
    <xf numFmtId="2" fontId="21" fillId="16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17" fillId="16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5" xfId="0" applyFont="1" applyFill="1" applyBorder="1" applyAlignment="1" applyProtection="1">
      <alignment horizontal="right" vertical="center" wrapText="1" readingOrder="2"/>
      <protection locked="0"/>
    </xf>
    <xf numFmtId="2" fontId="25" fillId="16" borderId="5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justify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3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right" vertical="center" wrapText="1" readingOrder="2"/>
      <protection locked="0"/>
    </xf>
    <xf numFmtId="0" fontId="24" fillId="10" borderId="8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justify" vertical="center" wrapText="1" readingOrder="2"/>
      <protection locked="0"/>
    </xf>
    <xf numFmtId="2" fontId="25" fillId="16" borderId="9" xfId="0" applyNumberFormat="1" applyFont="1" applyFill="1" applyBorder="1" applyAlignment="1" applyProtection="1">
      <alignment horizontal="center" vertical="center" wrapText="1"/>
      <protection locked="0"/>
    </xf>
    <xf numFmtId="3" fontId="23" fillId="0" borderId="10" xfId="0" applyNumberFormat="1" applyFont="1" applyBorder="1" applyAlignment="1" applyProtection="1">
      <alignment horizontal="center" vertical="center" wrapText="1" readingOrder="2"/>
      <protection locked="0"/>
    </xf>
    <xf numFmtId="0" fontId="22" fillId="15" borderId="5" xfId="0" applyFont="1" applyFill="1" applyBorder="1" applyAlignment="1" applyProtection="1">
      <alignment horizontal="right" vertical="center" wrapText="1" readingOrder="2"/>
      <protection locked="0"/>
    </xf>
    <xf numFmtId="0" fontId="20" fillId="0" borderId="1" xfId="0" applyFont="1" applyBorder="1" applyAlignment="1" applyProtection="1">
      <alignment horizontal="justify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/>
      <protection locked="0"/>
    </xf>
    <xf numFmtId="2" fontId="2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19" borderId="4" xfId="0" applyFont="1" applyFill="1" applyBorder="1" applyAlignment="1" applyProtection="1">
      <alignment horizontal="center" vertical="center" wrapText="1"/>
      <protection locked="0"/>
    </xf>
    <xf numFmtId="0" fontId="22" fillId="19" borderId="5" xfId="0" applyFont="1" applyFill="1" applyBorder="1" applyAlignment="1" applyProtection="1">
      <alignment horizontal="right" vertical="center" wrapText="1" readingOrder="2"/>
      <protection locked="0"/>
    </xf>
    <xf numFmtId="0" fontId="20" fillId="20" borderId="5" xfId="0" applyFont="1" applyFill="1" applyBorder="1" applyAlignment="1" applyProtection="1">
      <alignment horizontal="center" vertical="center" wrapText="1"/>
      <protection locked="0"/>
    </xf>
    <xf numFmtId="0" fontId="20" fillId="20" borderId="5" xfId="0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6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justify" vertical="center" wrapText="1" readingOrder="2"/>
      <protection locked="0"/>
    </xf>
    <xf numFmtId="0" fontId="24" fillId="19" borderId="1" xfId="0" applyFont="1" applyFill="1" applyBorder="1" applyAlignment="1" applyProtection="1">
      <alignment horizontal="center" vertical="center" wrapText="1"/>
      <protection locked="0"/>
    </xf>
    <xf numFmtId="3" fontId="24" fillId="19" borderId="1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1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7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9" borderId="1" xfId="0" applyFont="1" applyFill="1" applyBorder="1" applyAlignment="1" applyProtection="1">
      <alignment horizontal="center" vertical="center" wrapText="1"/>
      <protection locked="0"/>
    </xf>
    <xf numFmtId="0" fontId="20" fillId="19" borderId="1" xfId="0" applyFont="1" applyFill="1" applyBorder="1" applyAlignment="1" applyProtection="1">
      <alignment horizontal="right" vertical="center" wrapText="1"/>
      <protection locked="0"/>
    </xf>
    <xf numFmtId="0" fontId="20" fillId="19" borderId="8" xfId="0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right" vertical="center" wrapText="1"/>
      <protection locked="0"/>
    </xf>
    <xf numFmtId="0" fontId="20" fillId="19" borderId="9" xfId="0" applyFont="1" applyFill="1" applyBorder="1" applyAlignment="1" applyProtection="1">
      <alignment horizontal="center" vertical="center" wrapText="1"/>
      <protection locked="0"/>
    </xf>
    <xf numFmtId="3" fontId="24" fillId="19" borderId="9" xfId="1" applyNumberFormat="1" applyFont="1" applyFill="1" applyBorder="1" applyAlignment="1" applyProtection="1">
      <alignment horizontal="center" vertical="center" wrapText="1" readingOrder="2"/>
      <protection locked="0"/>
    </xf>
    <xf numFmtId="3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2" fontId="21" fillId="19" borderId="9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9" borderId="10" xfId="0" applyNumberFormat="1" applyFont="1" applyFill="1" applyBorder="1" applyAlignment="1" applyProtection="1">
      <alignment horizontal="center" vertical="center" wrapText="1" readingOrder="2"/>
      <protection locked="0"/>
    </xf>
    <xf numFmtId="2" fontId="24" fillId="20" borderId="5" xfId="0" applyNumberFormat="1" applyFont="1" applyFill="1" applyBorder="1" applyAlignment="1" applyProtection="1">
      <alignment horizontal="center" vertical="center" wrapText="1"/>
      <protection locked="0"/>
    </xf>
    <xf numFmtId="3" fontId="22" fillId="20" borderId="35" xfId="0" applyNumberFormat="1" applyFont="1" applyFill="1" applyBorder="1" applyAlignment="1" applyProtection="1">
      <alignment horizontal="center" vertical="center" wrapText="1"/>
      <protection locked="0"/>
    </xf>
    <xf numFmtId="0" fontId="20" fillId="19" borderId="9" xfId="0" applyFont="1" applyFill="1" applyBorder="1" applyAlignment="1" applyProtection="1">
      <alignment horizontal="justify" vertical="center" wrapText="1" readingOrder="2"/>
      <protection locked="0"/>
    </xf>
    <xf numFmtId="0" fontId="23" fillId="15" borderId="3" xfId="0" applyFont="1" applyFill="1" applyBorder="1" applyAlignment="1" applyProtection="1">
      <alignment horizontal="center" vertical="center" wrapText="1"/>
      <protection locked="0"/>
    </xf>
    <xf numFmtId="0" fontId="23" fillId="15" borderId="18" xfId="0" applyFont="1" applyFill="1" applyBorder="1" applyAlignment="1" applyProtection="1">
      <alignment horizontal="justify" vertical="center" wrapText="1" readingOrder="2"/>
      <protection locked="0"/>
    </xf>
    <xf numFmtId="0" fontId="24" fillId="15" borderId="18" xfId="0" applyFont="1" applyFill="1" applyBorder="1" applyAlignment="1" applyProtection="1">
      <alignment horizontal="center" vertical="center" wrapText="1"/>
      <protection locked="0"/>
    </xf>
    <xf numFmtId="3" fontId="24" fillId="15" borderId="18" xfId="1" applyNumberFormat="1" applyFont="1" applyFill="1" applyBorder="1" applyAlignment="1" applyProtection="1">
      <alignment horizontal="center" vertical="center" wrapText="1" readingOrder="2"/>
      <protection locked="0"/>
    </xf>
    <xf numFmtId="3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2" fontId="47" fillId="15" borderId="18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5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18" xfId="0" applyFont="1" applyFill="1" applyBorder="1" applyAlignment="1" applyProtection="1">
      <alignment horizontal="right" vertical="center" wrapText="1" readingOrder="2"/>
      <protection locked="0"/>
    </xf>
    <xf numFmtId="0" fontId="25" fillId="16" borderId="5" xfId="0" applyFont="1" applyFill="1" applyBorder="1" applyAlignment="1" applyProtection="1">
      <alignment horizontal="center" vertical="center" wrapText="1"/>
      <protection locked="0"/>
    </xf>
    <xf numFmtId="3" fontId="46" fillId="16" borderId="3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 readingOrder="2"/>
      <protection locked="0"/>
    </xf>
    <xf numFmtId="0" fontId="24" fillId="0" borderId="9" xfId="0" applyFont="1" applyBorder="1" applyAlignment="1" applyProtection="1">
      <alignment horizontal="right" vertical="center" wrapText="1"/>
      <protection locked="0"/>
    </xf>
    <xf numFmtId="2" fontId="24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2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4" fillId="0" borderId="6" xfId="0" applyFont="1" applyBorder="1" applyAlignment="1" applyProtection="1">
      <alignment horizontal="center" vertical="center" wrapText="1" readingOrder="2"/>
      <protection locked="0"/>
    </xf>
    <xf numFmtId="0" fontId="24" fillId="0" borderId="1" xfId="0" applyFont="1" applyBorder="1" applyAlignment="1" applyProtection="1">
      <alignment horizontal="center" vertical="center" wrapText="1" readingOrder="2"/>
      <protection locked="0"/>
    </xf>
    <xf numFmtId="0" fontId="24" fillId="10" borderId="6" xfId="0" applyFont="1" applyFill="1" applyBorder="1" applyAlignment="1" applyProtection="1">
      <alignment horizontal="center" vertical="center" wrapText="1" readingOrder="2"/>
      <protection locked="0"/>
    </xf>
    <xf numFmtId="2" fontId="23" fillId="1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3" fillId="15" borderId="4" xfId="0" applyFont="1" applyFill="1" applyBorder="1" applyAlignment="1" applyProtection="1">
      <alignment horizontal="center" vertical="center" wrapText="1" readingOrder="2"/>
      <protection locked="0"/>
    </xf>
    <xf numFmtId="0" fontId="23" fillId="16" borderId="5" xfId="0" applyFont="1" applyFill="1" applyBorder="1" applyAlignment="1" applyProtection="1">
      <alignment horizontal="center" vertical="center" wrapText="1"/>
      <protection locked="0"/>
    </xf>
    <xf numFmtId="0" fontId="23" fillId="16" borderId="5" xfId="0" applyFont="1" applyFill="1" applyBorder="1" applyAlignment="1" applyProtection="1">
      <alignment horizontal="center" vertical="center" wrapText="1" readingOrder="2"/>
      <protection locked="0"/>
    </xf>
    <xf numFmtId="2" fontId="23" fillId="16" borderId="5" xfId="0" applyNumberFormat="1" applyFont="1" applyFill="1" applyBorder="1" applyAlignment="1" applyProtection="1">
      <alignment horizontal="center" vertical="center" wrapText="1" readingOrder="2"/>
      <protection locked="0"/>
    </xf>
    <xf numFmtId="3" fontId="23" fillId="16" borderId="35" xfId="0" applyNumberFormat="1" applyFont="1" applyFill="1" applyBorder="1" applyAlignment="1" applyProtection="1">
      <alignment horizontal="center" vertical="center" wrapText="1" readingOrder="2"/>
      <protection locked="0"/>
    </xf>
    <xf numFmtId="0" fontId="20" fillId="10" borderId="6" xfId="0" applyFont="1" applyFill="1" applyBorder="1" applyAlignment="1" applyProtection="1">
      <alignment horizontal="center" vertical="center" wrapText="1" readingOrder="2"/>
      <protection locked="0"/>
    </xf>
    <xf numFmtId="3" fontId="22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10" borderId="8" xfId="0" applyFont="1" applyFill="1" applyBorder="1" applyAlignment="1" applyProtection="1">
      <alignment horizontal="center" vertical="center" wrapText="1" readingOrder="2"/>
      <protection locked="0"/>
    </xf>
    <xf numFmtId="2" fontId="23" fillId="16" borderId="9" xfId="0" applyNumberFormat="1" applyFont="1" applyFill="1" applyBorder="1" applyAlignment="1" applyProtection="1">
      <alignment horizontal="center" vertical="center" wrapText="1" readingOrder="2"/>
      <protection locked="0"/>
    </xf>
    <xf numFmtId="0" fontId="22" fillId="15" borderId="3" xfId="0" applyFont="1" applyFill="1" applyBorder="1" applyAlignment="1" applyProtection="1">
      <alignment horizontal="center" vertical="center" wrapText="1" readingOrder="2"/>
      <protection locked="0"/>
    </xf>
    <xf numFmtId="0" fontId="22" fillId="15" borderId="18" xfId="0" applyFont="1" applyFill="1" applyBorder="1" applyAlignment="1" applyProtection="1">
      <alignment horizontal="center" vertical="center" wrapText="1"/>
      <protection locked="0"/>
    </xf>
    <xf numFmtId="0" fontId="22" fillId="15" borderId="18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center" vertical="center" wrapText="1" readingOrder="2"/>
      <protection locked="0"/>
    </xf>
    <xf numFmtId="0" fontId="22" fillId="15" borderId="2" xfId="0" applyFont="1" applyFill="1" applyBorder="1" applyAlignment="1" applyProtection="1">
      <alignment horizontal="righ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2" fontId="2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45" fillId="16" borderId="2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 readingOrder="2"/>
      <protection locked="0"/>
    </xf>
    <xf numFmtId="3" fontId="22" fillId="6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37" fontId="14" fillId="14" borderId="7" xfId="0" applyNumberFormat="1" applyFont="1" applyFill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3" fillId="14" borderId="8" xfId="0" applyFont="1" applyFill="1" applyBorder="1" applyAlignment="1">
      <alignment horizontal="center" vertical="center" wrapText="1"/>
    </xf>
    <xf numFmtId="39" fontId="14" fillId="14" borderId="10" xfId="0" applyNumberFormat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readingOrder="2"/>
      <protection locked="0"/>
    </xf>
    <xf numFmtId="2" fontId="20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" fillId="4" borderId="0" xfId="0" applyFont="1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1" fillId="0" borderId="0" xfId="1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37" fontId="7" fillId="4" borderId="0" xfId="1" applyNumberFormat="1" applyFont="1" applyFill="1" applyBorder="1" applyAlignment="1" applyProtection="1">
      <alignment horizontal="center" vertical="center"/>
      <protection locked="0"/>
    </xf>
    <xf numFmtId="167" fontId="1" fillId="4" borderId="0" xfId="0" applyNumberFormat="1" applyFont="1" applyFill="1" applyProtection="1">
      <protection locked="0"/>
    </xf>
    <xf numFmtId="167" fontId="1" fillId="3" borderId="0" xfId="0" applyNumberFormat="1" applyFont="1" applyFill="1" applyProtection="1">
      <protection locked="0"/>
    </xf>
    <xf numFmtId="37" fontId="7" fillId="3" borderId="0" xfId="1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42" fillId="2" borderId="0" xfId="0" applyFont="1" applyFill="1" applyAlignment="1" applyProtection="1">
      <alignment horizontal="right" vertical="center"/>
      <protection locked="0"/>
    </xf>
    <xf numFmtId="0" fontId="41" fillId="2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Protection="1">
      <protection locked="0"/>
    </xf>
    <xf numFmtId="3" fontId="1" fillId="0" borderId="0" xfId="0" applyNumberFormat="1" applyFont="1" applyProtection="1">
      <protection locked="0"/>
    </xf>
    <xf numFmtId="167" fontId="2" fillId="4" borderId="0" xfId="0" applyNumberFormat="1" applyFont="1" applyFill="1" applyProtection="1">
      <protection locked="0"/>
    </xf>
    <xf numFmtId="0" fontId="2" fillId="4" borderId="0" xfId="0" applyFont="1" applyFill="1" applyProtection="1">
      <protection locked="0"/>
    </xf>
    <xf numFmtId="167" fontId="1" fillId="0" borderId="0" xfId="1" applyNumberFormat="1" applyFont="1" applyAlignment="1" applyProtection="1">
      <alignment horizontal="center" vertical="center" wrapText="1"/>
      <protection locked="0"/>
    </xf>
    <xf numFmtId="167" fontId="1" fillId="4" borderId="0" xfId="1" applyNumberFormat="1" applyFont="1" applyFill="1" applyProtection="1">
      <protection locked="0"/>
    </xf>
    <xf numFmtId="167" fontId="2" fillId="6" borderId="0" xfId="1" applyNumberFormat="1" applyFont="1" applyFill="1" applyProtection="1">
      <protection locked="0"/>
    </xf>
    <xf numFmtId="0" fontId="2" fillId="6" borderId="0" xfId="0" applyFont="1" applyFill="1" applyProtection="1">
      <protection locked="0"/>
    </xf>
    <xf numFmtId="167" fontId="2" fillId="0" borderId="0" xfId="1" applyNumberFormat="1" applyFont="1" applyProtection="1">
      <protection locked="0"/>
    </xf>
    <xf numFmtId="0" fontId="2" fillId="0" borderId="0" xfId="0" applyFont="1" applyProtection="1">
      <protection locked="0"/>
    </xf>
    <xf numFmtId="167" fontId="1" fillId="6" borderId="0" xfId="0" applyNumberFormat="1" applyFont="1" applyFill="1" applyProtection="1">
      <protection locked="0"/>
    </xf>
    <xf numFmtId="0" fontId="1" fillId="6" borderId="0" xfId="0" applyFont="1" applyFill="1" applyProtection="1">
      <protection locked="0"/>
    </xf>
    <xf numFmtId="167" fontId="2" fillId="0" borderId="0" xfId="0" applyNumberFormat="1" applyFont="1" applyProtection="1">
      <protection locked="0"/>
    </xf>
    <xf numFmtId="2" fontId="20" fillId="0" borderId="1" xfId="0" applyNumberFormat="1" applyFont="1" applyBorder="1" applyAlignment="1" applyProtection="1">
      <alignment horizontal="center" vertical="center" wrapText="1"/>
      <protection hidden="1"/>
    </xf>
    <xf numFmtId="0" fontId="48" fillId="2" borderId="0" xfId="0" applyFont="1" applyFill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2" fontId="10" fillId="2" borderId="0" xfId="0" applyNumberFormat="1" applyFont="1" applyFill="1" applyBorder="1" applyAlignment="1" applyProtection="1">
      <alignment horizontal="center" vertical="center" readingOrder="1"/>
      <protection locked="0"/>
    </xf>
    <xf numFmtId="0" fontId="1" fillId="4" borderId="0" xfId="0" applyFont="1" applyFill="1" applyBorder="1" applyProtection="1">
      <protection locked="0"/>
    </xf>
    <xf numFmtId="0" fontId="49" fillId="2" borderId="0" xfId="0" applyFont="1" applyFill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 readingOrder="2"/>
      <protection locked="0"/>
    </xf>
    <xf numFmtId="2" fontId="24" fillId="0" borderId="1" xfId="0" applyNumberFormat="1" applyFont="1" applyBorder="1" applyAlignment="1" applyProtection="1">
      <alignment horizontal="center" vertical="center" wrapText="1" readingOrder="2"/>
      <protection hidden="1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readingOrder="2"/>
      <protection locked="0"/>
    </xf>
    <xf numFmtId="166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5" fontId="1" fillId="0" borderId="0" xfId="0" applyNumberFormat="1" applyFont="1" applyProtection="1">
      <protection locked="0"/>
    </xf>
    <xf numFmtId="4" fontId="2" fillId="6" borderId="12" xfId="0" applyNumberFormat="1" applyFont="1" applyFill="1" applyBorder="1" applyAlignment="1" applyProtection="1">
      <alignment horizontal="center" vertical="center"/>
      <protection hidden="1"/>
    </xf>
    <xf numFmtId="3" fontId="2" fillId="6" borderId="7" xfId="0" applyNumberFormat="1" applyFont="1" applyFill="1" applyBorder="1" applyAlignment="1" applyProtection="1">
      <alignment horizontal="center" vertical="center"/>
      <protection hidden="1"/>
    </xf>
    <xf numFmtId="37" fontId="8" fillId="6" borderId="10" xfId="0" applyNumberFormat="1" applyFont="1" applyFill="1" applyBorder="1" applyAlignment="1" applyProtection="1">
      <alignment horizontal="center" vertical="center"/>
      <protection hidden="1"/>
    </xf>
    <xf numFmtId="169" fontId="14" fillId="12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6" fillId="2" borderId="27" xfId="0" applyNumberFormat="1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>
      <alignment horizontal="center" vertical="center"/>
    </xf>
    <xf numFmtId="49" fontId="16" fillId="2" borderId="28" xfId="0" applyNumberFormat="1" applyFont="1" applyFill="1" applyBorder="1" applyAlignment="1">
      <alignment horizontal="center" vertical="center"/>
    </xf>
    <xf numFmtId="49" fontId="16" fillId="2" borderId="31" xfId="0" applyNumberFormat="1" applyFont="1" applyFill="1" applyBorder="1" applyAlignment="1">
      <alignment horizontal="center" vertical="center"/>
    </xf>
    <xf numFmtId="49" fontId="16" fillId="2" borderId="17" xfId="0" applyNumberFormat="1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right" vertical="center" wrapText="1"/>
    </xf>
    <xf numFmtId="0" fontId="3" fillId="14" borderId="24" xfId="0" applyFont="1" applyFill="1" applyBorder="1" applyAlignment="1">
      <alignment horizontal="right" vertical="center" wrapText="1"/>
    </xf>
    <xf numFmtId="0" fontId="3" fillId="14" borderId="22" xfId="0" applyFont="1" applyFill="1" applyBorder="1" applyAlignment="1">
      <alignment horizontal="right" vertical="center" wrapText="1"/>
    </xf>
    <xf numFmtId="0" fontId="3" fillId="12" borderId="23" xfId="0" applyFont="1" applyFill="1" applyBorder="1" applyAlignment="1">
      <alignment horizontal="right" vertical="center" wrapText="1"/>
    </xf>
    <xf numFmtId="0" fontId="3" fillId="12" borderId="24" xfId="0" applyFont="1" applyFill="1" applyBorder="1" applyAlignment="1">
      <alignment horizontal="right" vertical="center" wrapText="1"/>
    </xf>
    <xf numFmtId="0" fontId="3" fillId="12" borderId="22" xfId="0" applyFont="1" applyFill="1" applyBorder="1" applyAlignment="1">
      <alignment horizontal="right" vertical="center" wrapText="1"/>
    </xf>
    <xf numFmtId="0" fontId="3" fillId="14" borderId="39" xfId="0" applyFont="1" applyFill="1" applyBorder="1" applyAlignment="1">
      <alignment horizontal="center" vertical="center" wrapText="1"/>
    </xf>
    <xf numFmtId="0" fontId="3" fillId="14" borderId="11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right" vertical="center" wrapText="1"/>
    </xf>
    <xf numFmtId="0" fontId="3" fillId="14" borderId="33" xfId="0" applyFont="1" applyFill="1" applyBorder="1" applyAlignment="1">
      <alignment horizontal="right" vertical="center" wrapText="1"/>
    </xf>
    <xf numFmtId="0" fontId="3" fillId="14" borderId="34" xfId="0" applyFont="1" applyFill="1" applyBorder="1" applyAlignment="1">
      <alignment horizontal="right" vertical="center" wrapText="1"/>
    </xf>
    <xf numFmtId="49" fontId="16" fillId="2" borderId="3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49" fontId="16" fillId="2" borderId="20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/>
    </xf>
    <xf numFmtId="0" fontId="28" fillId="9" borderId="19" xfId="0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 readingOrder="2"/>
    </xf>
    <xf numFmtId="0" fontId="5" fillId="3" borderId="30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11" fillId="18" borderId="15" xfId="0" applyFont="1" applyFill="1" applyBorder="1" applyAlignment="1" applyProtection="1">
      <alignment horizontal="center" vertical="center"/>
      <protection locked="0"/>
    </xf>
    <xf numFmtId="0" fontId="11" fillId="18" borderId="26" xfId="0" applyFont="1" applyFill="1" applyBorder="1" applyAlignment="1" applyProtection="1">
      <alignment horizontal="center" vertical="center"/>
      <protection locked="0"/>
    </xf>
    <xf numFmtId="0" fontId="11" fillId="18" borderId="25" xfId="0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8" fillId="15" borderId="4" xfId="0" applyFont="1" applyFill="1" applyBorder="1" applyAlignment="1" applyProtection="1">
      <alignment horizontal="center" vertical="center" wrapText="1" readingOrder="2"/>
      <protection locked="0"/>
    </xf>
    <xf numFmtId="0" fontId="18" fillId="15" borderId="8" xfId="0" applyFont="1" applyFill="1" applyBorder="1" applyAlignment="1" applyProtection="1">
      <alignment horizontal="center" vertical="center" wrapText="1" readingOrder="2"/>
      <protection locked="0"/>
    </xf>
    <xf numFmtId="0" fontId="18" fillId="15" borderId="5" xfId="0" applyFont="1" applyFill="1" applyBorder="1" applyAlignment="1" applyProtection="1">
      <alignment horizontal="center" vertical="center" wrapText="1" readingOrder="2"/>
      <protection locked="0"/>
    </xf>
    <xf numFmtId="0" fontId="18" fillId="15" borderId="9" xfId="0" applyFont="1" applyFill="1" applyBorder="1" applyAlignment="1" applyProtection="1">
      <alignment horizontal="center" vertical="center" wrapText="1" readingOrder="2"/>
      <protection locked="0"/>
    </xf>
    <xf numFmtId="0" fontId="4" fillId="10" borderId="6" xfId="0" applyFont="1" applyFill="1" applyBorder="1" applyAlignment="1" applyProtection="1">
      <alignment horizontal="center" vertical="center" wrapText="1" readingOrder="2"/>
      <protection locked="0"/>
    </xf>
    <xf numFmtId="0" fontId="4" fillId="0" borderId="1" xfId="0" applyFont="1" applyBorder="1" applyAlignment="1" applyProtection="1">
      <alignment horizontal="right" vertical="center" wrapText="1" readingOrder="2"/>
      <protection locked="0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2" fontId="4" fillId="16" borderId="38" xfId="0" applyNumberFormat="1" applyFont="1" applyFill="1" applyBorder="1" applyAlignment="1" applyProtection="1">
      <alignment horizontal="center" vertical="center" wrapText="1" readingOrder="2"/>
      <protection locked="0"/>
    </xf>
    <xf numFmtId="2" fontId="4" fillId="16" borderId="2" xfId="0" applyNumberFormat="1" applyFont="1" applyFill="1" applyBorder="1" applyAlignment="1" applyProtection="1">
      <alignment horizontal="center" vertical="center" wrapText="1" readingOrder="2"/>
      <protection locked="0"/>
    </xf>
    <xf numFmtId="0" fontId="35" fillId="0" borderId="7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 applyProtection="1">
      <alignment horizontal="center" vertical="center" wrapText="1" readingOrder="2"/>
      <protection locked="0"/>
    </xf>
    <xf numFmtId="0" fontId="18" fillId="5" borderId="39" xfId="0" applyFont="1" applyFill="1" applyBorder="1" applyAlignment="1" applyProtection="1">
      <alignment horizontal="center" vertical="center" wrapText="1" readingOrder="2"/>
      <protection locked="0"/>
    </xf>
    <xf numFmtId="0" fontId="18" fillId="5" borderId="1" xfId="0" applyFont="1" applyFill="1" applyBorder="1" applyAlignment="1" applyProtection="1">
      <alignment horizontal="center" vertical="center" wrapText="1" readingOrder="2"/>
      <protection locked="0"/>
    </xf>
    <xf numFmtId="0" fontId="18" fillId="5" borderId="38" xfId="0" applyFont="1" applyFill="1" applyBorder="1" applyAlignment="1" applyProtection="1">
      <alignment horizontal="center" vertical="center" wrapText="1" readingOrder="2"/>
      <protection locked="0"/>
    </xf>
    <xf numFmtId="0" fontId="17" fillId="5" borderId="4" xfId="0" applyFont="1" applyFill="1" applyBorder="1" applyAlignment="1" applyProtection="1">
      <alignment horizontal="center" vertical="center" wrapText="1" readingOrder="2"/>
      <protection locked="0"/>
    </xf>
    <xf numFmtId="0" fontId="17" fillId="5" borderId="5" xfId="0" applyFont="1" applyFill="1" applyBorder="1" applyAlignment="1" applyProtection="1">
      <alignment horizontal="center" vertical="center" wrapText="1" readingOrder="2"/>
      <protection locked="0"/>
    </xf>
    <xf numFmtId="0" fontId="17" fillId="5" borderId="17" xfId="0" applyFont="1" applyFill="1" applyBorder="1" applyAlignment="1" applyProtection="1">
      <alignment horizontal="center" vertical="center" wrapText="1" readingOrder="2"/>
      <protection locked="0"/>
    </xf>
    <xf numFmtId="0" fontId="18" fillId="5" borderId="36" xfId="0" applyFont="1" applyFill="1" applyBorder="1" applyAlignment="1" applyProtection="1">
      <alignment horizontal="center" vertical="center" wrapText="1" readingOrder="2"/>
      <protection locked="0"/>
    </xf>
    <xf numFmtId="0" fontId="11" fillId="6" borderId="13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 applyProtection="1">
      <alignment horizontal="center" vertical="center"/>
      <protection locked="0"/>
    </xf>
    <xf numFmtId="167" fontId="1" fillId="0" borderId="16" xfId="1" applyNumberFormat="1" applyFont="1" applyBorder="1" applyAlignment="1" applyProtection="1">
      <alignment horizontal="center"/>
      <protection locked="0"/>
    </xf>
    <xf numFmtId="3" fontId="34" fillId="0" borderId="7" xfId="0" applyNumberFormat="1" applyFont="1" applyBorder="1" applyAlignment="1" applyProtection="1">
      <alignment horizontal="center" vertical="center" wrapText="1" readingOrder="2"/>
      <protection locked="0"/>
    </xf>
    <xf numFmtId="0" fontId="17" fillId="5" borderId="1" xfId="0" applyFont="1" applyFill="1" applyBorder="1" applyAlignment="1" applyProtection="1">
      <alignment horizontal="center" vertical="center" wrapText="1" readingOrder="2"/>
      <protection locked="0"/>
    </xf>
    <xf numFmtId="0" fontId="17" fillId="5" borderId="38" xfId="0" applyFont="1" applyFill="1" applyBorder="1" applyAlignment="1" applyProtection="1">
      <alignment horizontal="center" vertical="center" wrapText="1" readingOrder="2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right" vertical="center" wrapText="1"/>
      <protection locked="0"/>
    </xf>
    <xf numFmtId="0" fontId="17" fillId="5" borderId="23" xfId="0" applyFont="1" applyFill="1" applyBorder="1" applyAlignment="1" applyProtection="1">
      <alignment horizontal="center" vertical="center" wrapText="1" readingOrder="2"/>
      <protection locked="0"/>
    </xf>
    <xf numFmtId="0" fontId="17" fillId="5" borderId="40" xfId="0" applyFont="1" applyFill="1" applyBorder="1" applyAlignment="1" applyProtection="1">
      <alignment horizontal="center" vertical="center" wrapText="1" readingOrder="2"/>
      <protection locked="0"/>
    </xf>
    <xf numFmtId="3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3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2" fontId="20" fillId="0" borderId="38" xfId="0" applyNumberFormat="1" applyFont="1" applyBorder="1" applyAlignment="1" applyProtection="1">
      <alignment horizontal="center" vertical="center" wrapText="1" readingOrder="2"/>
      <protection locked="0"/>
    </xf>
    <xf numFmtId="2" fontId="20" fillId="0" borderId="2" xfId="0" applyNumberFormat="1" applyFont="1" applyBorder="1" applyAlignment="1" applyProtection="1">
      <alignment horizontal="center" vertical="center" wrapText="1" readingOrder="2"/>
      <protection locked="0"/>
    </xf>
    <xf numFmtId="0" fontId="11" fillId="15" borderId="1" xfId="0" applyFont="1" applyFill="1" applyBorder="1" applyAlignment="1" applyProtection="1">
      <alignment horizontal="center" vertical="center"/>
      <protection locked="0"/>
    </xf>
    <xf numFmtId="0" fontId="17" fillId="5" borderId="27" xfId="0" applyFont="1" applyFill="1" applyBorder="1" applyAlignment="1" applyProtection="1">
      <alignment horizontal="center" vertical="center" wrapText="1" readingOrder="2"/>
      <protection locked="0"/>
    </xf>
    <xf numFmtId="0" fontId="17" fillId="5" borderId="28" xfId="0" applyFont="1" applyFill="1" applyBorder="1" applyAlignment="1" applyProtection="1">
      <alignment horizontal="center" vertical="center" wrapText="1" readingOrder="2"/>
      <protection locked="0"/>
    </xf>
    <xf numFmtId="0" fontId="8" fillId="6" borderId="32" xfId="0" applyFont="1" applyFill="1" applyBorder="1" applyAlignment="1" applyProtection="1">
      <alignment horizontal="center" vertical="center" wrapText="1"/>
      <protection locked="0"/>
    </xf>
    <xf numFmtId="0" fontId="8" fillId="6" borderId="33" xfId="0" applyFont="1" applyFill="1" applyBorder="1" applyAlignment="1" applyProtection="1">
      <alignment horizontal="center" vertical="center" wrapText="1"/>
      <protection locked="0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49" fontId="16" fillId="2" borderId="27" xfId="0" applyNumberFormat="1" applyFont="1" applyFill="1" applyBorder="1" applyAlignment="1" applyProtection="1">
      <alignment horizontal="center" vertical="center"/>
      <protection locked="0"/>
    </xf>
    <xf numFmtId="49" fontId="16" fillId="2" borderId="25" xfId="0" applyNumberFormat="1" applyFont="1" applyFill="1" applyBorder="1" applyAlignment="1" applyProtection="1">
      <alignment horizontal="center" vertical="center"/>
      <protection locked="0"/>
    </xf>
    <xf numFmtId="49" fontId="16" fillId="2" borderId="28" xfId="0" applyNumberFormat="1" applyFont="1" applyFill="1" applyBorder="1" applyAlignment="1" applyProtection="1">
      <alignment horizontal="center" vertical="center"/>
      <protection locked="0"/>
    </xf>
    <xf numFmtId="49" fontId="16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2" fillId="6" borderId="23" xfId="0" applyFont="1" applyFill="1" applyBorder="1" applyAlignment="1" applyProtection="1">
      <alignment horizontal="center" vertical="top" wrapText="1"/>
      <protection locked="0"/>
    </xf>
    <xf numFmtId="0" fontId="2" fillId="6" borderId="24" xfId="0" applyFont="1" applyFill="1" applyBorder="1" applyAlignment="1" applyProtection="1">
      <alignment horizontal="center" vertical="top" wrapText="1"/>
      <protection locked="0"/>
    </xf>
    <xf numFmtId="0" fontId="2" fillId="6" borderId="22" xfId="0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2"/>
    </xf>
    <xf numFmtId="0" fontId="11" fillId="1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10</xdr:row>
      <xdr:rowOff>333375</xdr:rowOff>
    </xdr:from>
    <xdr:ext cx="65" cy="172227"/>
    <xdr:sp macro="" textlink="">
      <xdr:nvSpPr>
        <xdr:cNvPr id="2" name="TextBox 1"/>
        <xdr:cNvSpPr txBox="1"/>
      </xdr:nvSpPr>
      <xdr:spPr>
        <a:xfrm>
          <a:off x="9991286785" y="970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3264850</xdr:colOff>
      <xdr:row>14</xdr:row>
      <xdr:rowOff>101215</xdr:rowOff>
    </xdr:from>
    <xdr:ext cx="88095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  <m:sup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600" b="0" i="0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9920175814" y="6197215"/>
              <a:ext cx="880954" cy="250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600" i="0">
                  <a:latin typeface="Cambria Math" panose="02040503050406030204" pitchFamily="18" charset="0"/>
                </a:rPr>
                <a:t>〖</a:t>
              </a:r>
              <a:r>
                <a:rPr lang="en-US" sz="1600" b="0" i="0">
                  <a:latin typeface="Cambria Math" panose="02040503050406030204" pitchFamily="18" charset="0"/>
                </a:rPr>
                <a:t>(𝑀〗_𝑖^∗)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100197</xdr:colOff>
      <xdr:row>34</xdr:row>
      <xdr:rowOff>8659</xdr:rowOff>
    </xdr:from>
    <xdr:to>
      <xdr:col>6</xdr:col>
      <xdr:colOff>453983</xdr:colOff>
      <xdr:row>38</xdr:row>
      <xdr:rowOff>346363</xdr:rowOff>
    </xdr:to>
    <xdr:sp macro="" textlink="">
      <xdr:nvSpPr>
        <xdr:cNvPr id="3" name="Left Brace 2"/>
        <xdr:cNvSpPr/>
      </xdr:nvSpPr>
      <xdr:spPr>
        <a:xfrm>
          <a:off x="11370457150" y="16061459"/>
          <a:ext cx="353786" cy="1861704"/>
        </a:xfrm>
        <a:prstGeom prst="leftBrace">
          <a:avLst>
            <a:gd name="adj1" fmla="val 66025"/>
            <a:gd name="adj2" fmla="val 50000"/>
          </a:avLst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r" rtl="1"/>
          <a:endParaRPr lang="en-U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444362</xdr:colOff>
      <xdr:row>6</xdr:row>
      <xdr:rowOff>236444</xdr:rowOff>
    </xdr:from>
    <xdr:ext cx="2766391" cy="2412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14:m>
                <m:oMath xmlns:m="http://schemas.openxmlformats.org/officeDocument/2006/math">
                  <m:r>
                    <a:rPr lang="fa-IR" sz="1000" b="1" i="1">
                      <a:latin typeface="Cambria Math" panose="02040503050406030204" pitchFamily="18" charset="0"/>
                    </a:rPr>
                    <m:t>(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𝟏</m:t>
                  </m:r>
                  <m:r>
                    <a:rPr lang="fa-IR" sz="1000" b="1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fa-IR" sz="10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a-IR" sz="1000" b="1" i="1">
                          <a:latin typeface="Cambria Math" panose="02040503050406030204" pitchFamily="18" charset="0"/>
                        </a:rPr>
                        <m:t>𝟎</m:t>
                      </m:r>
                      <m:r>
                        <a:rPr lang="fa-IR" sz="1000" b="1" i="1">
                          <a:latin typeface="Cambria Math" panose="02040503050406030204" pitchFamily="18" charset="0"/>
                        </a:rPr>
                        <m:t>.</m:t>
                      </m:r>
                      <m:r>
                        <a:rPr lang="en-US" sz="1000" b="1" i="1">
                          <a:latin typeface="Cambria Math"/>
                        </a:rPr>
                        <m:t>𝟒𝟏</m:t>
                      </m:r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𝒏</m:t>
                      </m:r>
                    </m:num>
                    <m:den>
                      <m:r>
                        <a:rPr lang="en-US" sz="1000" b="1" i="1">
                          <a:latin typeface="Cambria Math" panose="02040503050406030204" pitchFamily="18" charset="0"/>
                        </a:rPr>
                        <m:t>𝒒</m:t>
                      </m:r>
                    </m:den>
                  </m:f>
                  <m:r>
                    <a:rPr lang="en-US" sz="1000" b="1" i="1">
                      <a:latin typeface="Cambria Math" panose="02040503050406030204" pitchFamily="18" charset="0"/>
                    </a:rPr>
                    <m:t>)</m:t>
                  </m:r>
                </m:oMath>
              </a14:m>
              <a:endParaRPr lang="en-US" sz="1000" b="1" i="1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1310732164" y="3114115"/>
              <a:ext cx="2766391" cy="2412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0"/>
              <a:r>
                <a:rPr lang="en-US" sz="1000" b="1" i="0">
                  <a:latin typeface="+mn-lt"/>
                </a:rPr>
                <a:t>K=</a:t>
              </a:r>
              <a:r>
                <a:rPr lang="fa-IR" sz="1000" b="1" i="0">
                  <a:latin typeface="Cambria Math" panose="02040503050406030204" pitchFamily="18" charset="0"/>
                </a:rPr>
                <a:t>(𝟏+</a:t>
              </a:r>
              <a:r>
                <a:rPr lang="fa-IR" sz="1000" b="1" i="0">
                  <a:latin typeface="Cambria Math"/>
                </a:rPr>
                <a:t>(</a:t>
              </a:r>
              <a:r>
                <a:rPr lang="fa-IR" sz="1000" b="1" i="0">
                  <a:latin typeface="Cambria Math" panose="02040503050406030204" pitchFamily="18" charset="0"/>
                </a:rPr>
                <a:t>𝟎.</a:t>
              </a:r>
              <a:r>
                <a:rPr lang="en-US" sz="1000" b="1" i="0">
                  <a:latin typeface="Cambria Math"/>
                </a:rPr>
                <a:t>𝟒𝟏</a:t>
              </a:r>
              <a:r>
                <a:rPr lang="en-US" sz="1000" b="1" i="0">
                  <a:latin typeface="Cambria Math" panose="02040503050406030204" pitchFamily="18" charset="0"/>
                </a:rPr>
                <a:t>𝒏</a:t>
              </a:r>
              <a:r>
                <a:rPr lang="fa-IR" sz="1000" b="1" i="0">
                  <a:latin typeface="Cambria Math"/>
                </a:rPr>
                <a:t>)/</a:t>
              </a:r>
              <a:r>
                <a:rPr lang="en-US" sz="1000" b="1" i="0">
                  <a:latin typeface="Cambria Math" panose="02040503050406030204" pitchFamily="18" charset="0"/>
                </a:rPr>
                <a:t>𝒒)</a:t>
              </a:r>
              <a:endParaRPr lang="en-US" sz="1000" b="1" i="1"/>
            </a:p>
          </xdr:txBody>
        </xdr:sp>
      </mc:Fallback>
    </mc:AlternateContent>
    <xdr:clientData/>
  </xdr:oneCellAnchor>
  <xdr:oneCellAnchor>
    <xdr:from>
      <xdr:col>3</xdr:col>
      <xdr:colOff>276227</xdr:colOff>
      <xdr:row>7</xdr:row>
      <xdr:rowOff>329258</xdr:rowOff>
    </xdr:from>
    <xdr:ext cx="2705099" cy="1660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𝒀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𝑲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𝒋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flipH="1">
              <a:off x="9987619724" y="8320733"/>
              <a:ext cx="2705099" cy="1660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 panose="02040503050406030204" pitchFamily="18" charset="0"/>
                </a:rPr>
                <a:t>〖𝟖𝒀〗^(𝟎.𝟔𝟒)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×𝑲×𝒋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4</xdr:col>
      <xdr:colOff>1143000</xdr:colOff>
      <xdr:row>8</xdr:row>
      <xdr:rowOff>333375</xdr:rowOff>
    </xdr:from>
    <xdr:ext cx="65" cy="172227"/>
    <xdr:sp macro="" textlink="">
      <xdr:nvSpPr>
        <xdr:cNvPr id="4" name="TextBox 3"/>
        <xdr:cNvSpPr txBox="1"/>
      </xdr:nvSpPr>
      <xdr:spPr>
        <a:xfrm>
          <a:off x="9986562385" y="683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oneCellAnchor>
    <xdr:from>
      <xdr:col>3</xdr:col>
      <xdr:colOff>36371</xdr:colOff>
      <xdr:row>4</xdr:row>
      <xdr:rowOff>274303</xdr:rowOff>
    </xdr:from>
    <xdr:ext cx="1765418" cy="1565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1" i="1">
                        <a:latin typeface="Cambria Math" panose="02040503050406030204" pitchFamily="18" charset="0"/>
                      </a:rPr>
                      <m:t>𝒓</m:t>
                    </m:r>
                    <m:r>
                      <a:rPr lang="en-US" sz="1000" b="1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𝟎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𝟓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+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en-US" sz="1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𝟑</m:t>
                    </m:r>
                  </m:oMath>
                </m:oMathPara>
              </a14:m>
              <a:endParaRPr lang="en-US" sz="1000" b="1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9988399211" y="6246478"/>
              <a:ext cx="1765418" cy="1565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1" i="0">
                  <a:latin typeface="Cambria Math" panose="02040503050406030204" pitchFamily="18" charset="0"/>
                </a:rPr>
                <a:t>𝒓=(𝑹−𝟏)</a:t>
              </a:r>
              <a:r>
                <a:rPr lang="en-US" sz="1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×𝟎.𝟓+𝟏.𝟑</a:t>
              </a:r>
              <a:endParaRPr lang="en-US" sz="1000" b="1"/>
            </a:p>
          </xdr:txBody>
        </xdr:sp>
      </mc:Fallback>
    </mc:AlternateContent>
    <xdr:clientData/>
  </xdr:oneCellAnchor>
  <xdr:oneCellAnchor>
    <xdr:from>
      <xdr:col>1</xdr:col>
      <xdr:colOff>590551</xdr:colOff>
      <xdr:row>5</xdr:row>
      <xdr:rowOff>85725</xdr:rowOff>
    </xdr:from>
    <xdr:ext cx="3743324" cy="3552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𝒏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𝟎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𝟔𝟓</m:t>
                        </m:r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×(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متر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کارگاه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در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نقطه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دورترین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میان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دسترسی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فاصله</m:t>
                        </m:r>
                        <m:r>
                          <a:rPr lang="fa-IR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num>
                      <m:den>
                        <m:r>
                          <a:rPr lang="en-US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𝟒𝟎𝟎𝟎</m:t>
                        </m:r>
                      </m:den>
                    </m:f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𝟎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  <m:r>
                      <a:rPr lang="en-US" sz="11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𝟑𝟓</m:t>
                    </m:r>
                  </m:oMath>
                </m:oMathPara>
              </a14:m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 flipH="1">
              <a:off x="9987457800" y="6562725"/>
              <a:ext cx="3743324" cy="3552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rtl="1"/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𝒏=(𝟎.𝟔𝟓×(</a:t>
              </a:r>
              <a:r>
                <a:rPr lang="fa-IR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متر) کارگاه در نقطه دو دورترین میان دسترسی فاصله </a:t>
              </a:r>
              <a:r>
                <a:rPr lang="en-US" sz="1100" b="1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)/𝟒𝟎𝟎𝟎+𝟎.𝟑𝟓</a:t>
              </a:r>
              <a:endParaRPr lang="en-US" sz="1100" b="1">
                <a:solidFill>
                  <a:schemeClr val="tx1"/>
                </a:solidFill>
                <a:effectLst/>
                <a:latin typeface="+mn-lt"/>
                <a:ea typeface="+mn-ea"/>
                <a:cs typeface="B Nazanin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  <pageSetUpPr fitToPage="1"/>
  </sheetPr>
  <dimension ref="A1:I20"/>
  <sheetViews>
    <sheetView rightToLeft="1" view="pageBreakPreview" topLeftCell="A4" zoomScale="80" zoomScaleNormal="100" zoomScaleSheetLayoutView="80" workbookViewId="0">
      <selection activeCell="B12" sqref="B12:E12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1.710937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2" width="9.140625" style="1"/>
    <col min="13" max="13" width="19.140625" style="1" customWidth="1"/>
    <col min="14" max="14" width="9.140625" style="1"/>
    <col min="15" max="15" width="5.7109375" style="1" customWidth="1"/>
    <col min="16" max="16384" width="9.140625" style="1"/>
  </cols>
  <sheetData>
    <row r="1" spans="1:9" ht="35.1" customHeight="1" x14ac:dyDescent="0.45">
      <c r="A1" s="315" t="s">
        <v>297</v>
      </c>
      <c r="B1" s="315"/>
      <c r="C1" s="315"/>
      <c r="D1" s="315"/>
      <c r="E1" s="315"/>
      <c r="F1" s="315"/>
      <c r="G1" s="4"/>
      <c r="H1" s="4"/>
      <c r="I1" s="4"/>
    </row>
    <row r="2" spans="1:9" ht="35.1" customHeight="1" thickBot="1" x14ac:dyDescent="0.5">
      <c r="A2" s="315"/>
      <c r="B2" s="315"/>
      <c r="C2" s="315"/>
      <c r="D2" s="315"/>
      <c r="E2" s="315"/>
      <c r="F2" s="315"/>
      <c r="G2" s="4"/>
      <c r="H2" s="4"/>
      <c r="I2" s="4"/>
    </row>
    <row r="3" spans="1:9" ht="35.1" customHeight="1" x14ac:dyDescent="0.45">
      <c r="A3" s="316" t="s">
        <v>273</v>
      </c>
      <c r="B3" s="317"/>
      <c r="C3" s="318"/>
      <c r="D3" s="318"/>
      <c r="E3" s="319"/>
      <c r="F3" s="320"/>
      <c r="G3" s="6"/>
      <c r="H3" s="6"/>
      <c r="I3" s="7"/>
    </row>
    <row r="4" spans="1:9" ht="35.1" customHeight="1" x14ac:dyDescent="0.45">
      <c r="A4" s="50">
        <v>1</v>
      </c>
      <c r="B4" s="321" t="s">
        <v>296</v>
      </c>
      <c r="C4" s="322"/>
      <c r="D4" s="322"/>
      <c r="E4" s="323"/>
      <c r="F4" s="44">
        <v>353000000000</v>
      </c>
      <c r="G4" s="56"/>
      <c r="H4" s="6"/>
      <c r="I4" s="7"/>
    </row>
    <row r="5" spans="1:9" ht="35.1" customHeight="1" x14ac:dyDescent="0.45">
      <c r="A5" s="51">
        <v>2</v>
      </c>
      <c r="B5" s="324" t="s">
        <v>290</v>
      </c>
      <c r="C5" s="325"/>
      <c r="D5" s="325"/>
      <c r="E5" s="326"/>
      <c r="F5" s="45">
        <v>55000000000</v>
      </c>
      <c r="G5" s="42" t="s">
        <v>269</v>
      </c>
      <c r="H5" s="6"/>
      <c r="I5" s="7"/>
    </row>
    <row r="6" spans="1:9" ht="35.1" customHeight="1" x14ac:dyDescent="0.45">
      <c r="A6" s="50">
        <v>3</v>
      </c>
      <c r="B6" s="321" t="s">
        <v>291</v>
      </c>
      <c r="C6" s="322"/>
      <c r="D6" s="322"/>
      <c r="E6" s="323"/>
      <c r="F6" s="44">
        <v>0</v>
      </c>
      <c r="G6" s="42" t="s">
        <v>271</v>
      </c>
      <c r="H6" s="6"/>
      <c r="I6" s="7"/>
    </row>
    <row r="7" spans="1:9" ht="35.1" customHeight="1" x14ac:dyDescent="0.45">
      <c r="A7" s="51">
        <v>4</v>
      </c>
      <c r="B7" s="324" t="s">
        <v>248</v>
      </c>
      <c r="C7" s="325"/>
      <c r="D7" s="325"/>
      <c r="E7" s="326"/>
      <c r="F7" s="45">
        <v>0</v>
      </c>
      <c r="G7" s="42" t="s">
        <v>269</v>
      </c>
      <c r="H7" s="6"/>
      <c r="I7" s="7"/>
    </row>
    <row r="8" spans="1:9" ht="35.1" customHeight="1" x14ac:dyDescent="0.45">
      <c r="A8" s="50">
        <v>5</v>
      </c>
      <c r="B8" s="321" t="s">
        <v>247</v>
      </c>
      <c r="C8" s="322"/>
      <c r="D8" s="322"/>
      <c r="E8" s="323"/>
      <c r="F8" s="44">
        <v>55000000000</v>
      </c>
      <c r="G8" s="42" t="s">
        <v>269</v>
      </c>
      <c r="H8" s="6"/>
      <c r="I8" s="7"/>
    </row>
    <row r="9" spans="1:9" ht="52.5" customHeight="1" x14ac:dyDescent="0.45">
      <c r="A9" s="51">
        <v>6</v>
      </c>
      <c r="B9" s="324" t="s">
        <v>292</v>
      </c>
      <c r="C9" s="325"/>
      <c r="D9" s="325"/>
      <c r="E9" s="326"/>
      <c r="F9" s="45">
        <v>0</v>
      </c>
      <c r="G9" s="42" t="s">
        <v>269</v>
      </c>
      <c r="H9" s="6"/>
      <c r="I9" s="7"/>
    </row>
    <row r="10" spans="1:9" ht="35.1" customHeight="1" x14ac:dyDescent="0.45">
      <c r="A10" s="50">
        <v>7</v>
      </c>
      <c r="B10" s="321" t="s">
        <v>268</v>
      </c>
      <c r="C10" s="322"/>
      <c r="D10" s="322"/>
      <c r="E10" s="323"/>
      <c r="F10" s="44">
        <v>30000000000</v>
      </c>
      <c r="G10" s="42" t="s">
        <v>269</v>
      </c>
      <c r="H10" s="6"/>
      <c r="I10" s="7"/>
    </row>
    <row r="11" spans="1:9" ht="49.5" customHeight="1" x14ac:dyDescent="0.45">
      <c r="A11" s="51">
        <v>8</v>
      </c>
      <c r="B11" s="324" t="s">
        <v>272</v>
      </c>
      <c r="C11" s="325"/>
      <c r="D11" s="325"/>
      <c r="E11" s="326"/>
      <c r="F11" s="45">
        <v>0</v>
      </c>
      <c r="G11" s="42"/>
      <c r="H11" s="6"/>
      <c r="I11" s="7"/>
    </row>
    <row r="12" spans="1:9" ht="35.1" customHeight="1" x14ac:dyDescent="0.45">
      <c r="A12" s="327">
        <v>9</v>
      </c>
      <c r="B12" s="321" t="s">
        <v>294</v>
      </c>
      <c r="C12" s="322"/>
      <c r="D12" s="322"/>
      <c r="E12" s="323"/>
      <c r="F12" s="44">
        <v>0</v>
      </c>
      <c r="G12" s="42" t="s">
        <v>269</v>
      </c>
      <c r="H12" s="6"/>
      <c r="I12" s="7"/>
    </row>
    <row r="13" spans="1:9" ht="35.1" customHeight="1" x14ac:dyDescent="0.45">
      <c r="A13" s="328"/>
      <c r="B13" s="321" t="s">
        <v>293</v>
      </c>
      <c r="C13" s="322"/>
      <c r="D13" s="322"/>
      <c r="E13" s="323"/>
      <c r="F13" s="53">
        <v>0.15</v>
      </c>
      <c r="G13" s="42"/>
      <c r="H13" s="6"/>
      <c r="I13" s="7"/>
    </row>
    <row r="14" spans="1:9" s="3" customFormat="1" ht="35.1" customHeight="1" x14ac:dyDescent="0.45">
      <c r="A14" s="51">
        <v>10</v>
      </c>
      <c r="B14" s="324" t="s">
        <v>80</v>
      </c>
      <c r="C14" s="325"/>
      <c r="D14" s="325"/>
      <c r="E14" s="326"/>
      <c r="F14" s="45">
        <v>18</v>
      </c>
      <c r="G14" s="42" t="s">
        <v>266</v>
      </c>
      <c r="H14" s="42"/>
      <c r="I14" s="8"/>
    </row>
    <row r="15" spans="1:9" s="3" customFormat="1" ht="35.1" customHeight="1" x14ac:dyDescent="0.45">
      <c r="A15" s="50">
        <v>11</v>
      </c>
      <c r="B15" s="321" t="s">
        <v>206</v>
      </c>
      <c r="C15" s="322"/>
      <c r="D15" s="322"/>
      <c r="E15" s="323"/>
      <c r="F15" s="53">
        <v>1.6</v>
      </c>
      <c r="G15" s="42" t="s">
        <v>265</v>
      </c>
      <c r="H15" s="42"/>
      <c r="I15" s="12"/>
    </row>
    <row r="16" spans="1:9" s="3" customFormat="1" ht="35.1" customHeight="1" x14ac:dyDescent="0.45">
      <c r="A16" s="51">
        <v>12</v>
      </c>
      <c r="B16" s="324" t="s">
        <v>203</v>
      </c>
      <c r="C16" s="325"/>
      <c r="D16" s="325"/>
      <c r="E16" s="326"/>
      <c r="F16" s="52">
        <v>1.25</v>
      </c>
      <c r="G16" s="42" t="s">
        <v>204</v>
      </c>
      <c r="H16" s="42"/>
      <c r="I16" s="13"/>
    </row>
    <row r="17" spans="1:9" s="3" customFormat="1" ht="35.1" customHeight="1" x14ac:dyDescent="0.45">
      <c r="A17" s="50">
        <v>13</v>
      </c>
      <c r="B17" s="321" t="s">
        <v>215</v>
      </c>
      <c r="C17" s="322"/>
      <c r="D17" s="322"/>
      <c r="E17" s="323"/>
      <c r="F17" s="44">
        <v>4000</v>
      </c>
      <c r="G17" s="42" t="s">
        <v>216</v>
      </c>
      <c r="H17" s="42"/>
      <c r="I17" s="13"/>
    </row>
    <row r="18" spans="1:9" s="3" customFormat="1" ht="35.1" customHeight="1" x14ac:dyDescent="0.45">
      <c r="A18" s="51">
        <v>14</v>
      </c>
      <c r="B18" s="324" t="s">
        <v>228</v>
      </c>
      <c r="C18" s="325"/>
      <c r="D18" s="325"/>
      <c r="E18" s="326"/>
      <c r="F18" s="314">
        <v>1.5720000000000001</v>
      </c>
      <c r="G18" s="42" t="s">
        <v>278</v>
      </c>
      <c r="H18" s="42"/>
      <c r="I18" s="13"/>
    </row>
    <row r="19" spans="1:9" s="3" customFormat="1" ht="35.1" customHeight="1" thickBot="1" x14ac:dyDescent="0.5">
      <c r="A19" s="262">
        <v>15</v>
      </c>
      <c r="B19" s="329" t="s">
        <v>251</v>
      </c>
      <c r="C19" s="330"/>
      <c r="D19" s="330"/>
      <c r="E19" s="331"/>
      <c r="F19" s="263">
        <v>1</v>
      </c>
      <c r="G19" s="42" t="s">
        <v>279</v>
      </c>
      <c r="H19" s="42"/>
      <c r="I19" s="13"/>
    </row>
    <row r="20" spans="1:9" x14ac:dyDescent="0.45">
      <c r="F20" s="16"/>
    </row>
  </sheetData>
  <customSheetViews>
    <customSheetView guid="{FCDFC4C8-384B-4F37-B0B3-C692D44D3CB7}" scale="85" showPageBreaks="1" fitToPage="1" printArea="1" view="pageBreakPreview" topLeftCell="A17">
      <selection activeCell="E25" sqref="E25"/>
      <pageMargins left="0.2" right="0.2" top="0.25" bottom="0.25" header="0.3" footer="0.3"/>
      <pageSetup paperSize="9" scale="83" orientation="portrait" r:id="rId1"/>
    </customSheetView>
    <customSheetView guid="{24F4758C-67F3-4B20-97DB-84278AACF495}" scale="85" showPageBreaks="1" fitToPage="1" printArea="1" view="pageBreakPreview" topLeftCell="A13">
      <selection activeCell="D15" sqref="D15"/>
      <pageMargins left="0.2" right="0.2" top="0.25" bottom="0.25" header="0.3" footer="0.3"/>
      <pageSetup paperSize="9" scale="83" orientation="portrait" r:id="rId2"/>
    </customSheetView>
    <customSheetView guid="{422A1A29-9DA7-4D46-A957-7E4AA61F5B21}" scale="85" showPageBreaks="1" fitToPage="1" printArea="1" view="pageBreakPreview">
      <selection activeCell="B4" sqref="B4:D4"/>
      <pageMargins left="0.2" right="0.2" top="0.25" bottom="0.25" header="0.3" footer="0.3"/>
      <pageSetup paperSize="9" scale="82" orientation="portrait" r:id="rId3"/>
    </customSheetView>
  </customSheetViews>
  <mergeCells count="19">
    <mergeCell ref="B19:E19"/>
    <mergeCell ref="B7:E7"/>
    <mergeCell ref="B14:E14"/>
    <mergeCell ref="B12:E12"/>
    <mergeCell ref="B8:E8"/>
    <mergeCell ref="B9:E9"/>
    <mergeCell ref="B10:E10"/>
    <mergeCell ref="B18:E18"/>
    <mergeCell ref="B13:E13"/>
    <mergeCell ref="A1:F2"/>
    <mergeCell ref="A3:F3"/>
    <mergeCell ref="B15:E15"/>
    <mergeCell ref="B16:E16"/>
    <mergeCell ref="B17:E17"/>
    <mergeCell ref="B4:E4"/>
    <mergeCell ref="B5:E5"/>
    <mergeCell ref="B6:E6"/>
    <mergeCell ref="B11:E11"/>
    <mergeCell ref="A12:A13"/>
  </mergeCells>
  <printOptions horizontalCentered="1"/>
  <pageMargins left="0.2" right="0.2" top="0.25" bottom="0.25" header="0.3" footer="0.3"/>
  <pageSetup paperSize="9" scale="82" orientation="landscape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K17"/>
  <sheetViews>
    <sheetView rightToLeft="1" view="pageBreakPreview" zoomScale="70" zoomScaleNormal="100" zoomScaleSheetLayoutView="70" workbookViewId="0">
      <selection activeCell="A3" sqref="A3:F3"/>
    </sheetView>
  </sheetViews>
  <sheetFormatPr defaultColWidth="9.140625" defaultRowHeight="18" x14ac:dyDescent="0.45"/>
  <cols>
    <col min="1" max="2" width="9.140625" style="4"/>
    <col min="3" max="3" width="30" style="1" customWidth="1"/>
    <col min="4" max="4" width="50" style="1" customWidth="1"/>
    <col min="5" max="5" width="29.140625" style="1" customWidth="1"/>
    <col min="6" max="6" width="30.42578125" style="1" customWidth="1"/>
    <col min="7" max="7" width="100.5703125" style="1" bestFit="1" customWidth="1"/>
    <col min="8" max="8" width="16" style="1" customWidth="1"/>
    <col min="9" max="9" width="5" style="9" customWidth="1"/>
    <col min="10" max="10" width="4" style="1" customWidth="1"/>
    <col min="11" max="13" width="9.140625" style="1"/>
    <col min="14" max="14" width="19.140625" style="1" customWidth="1"/>
    <col min="15" max="15" width="9.140625" style="1"/>
    <col min="16" max="16" width="5.7109375" style="1" customWidth="1"/>
    <col min="17" max="16384" width="9.140625" style="1"/>
  </cols>
  <sheetData>
    <row r="1" spans="1:11" ht="35.1" customHeight="1" x14ac:dyDescent="0.45">
      <c r="A1" s="315" t="s">
        <v>298</v>
      </c>
      <c r="B1" s="315"/>
      <c r="C1" s="315"/>
      <c r="D1" s="315"/>
      <c r="E1" s="315"/>
      <c r="F1" s="315"/>
      <c r="G1" s="4"/>
      <c r="H1" s="4"/>
      <c r="I1" s="4"/>
      <c r="J1" s="4"/>
    </row>
    <row r="2" spans="1:11" ht="35.1" customHeight="1" thickBot="1" x14ac:dyDescent="0.5">
      <c r="A2" s="315"/>
      <c r="B2" s="315"/>
      <c r="C2" s="315"/>
      <c r="D2" s="315"/>
      <c r="E2" s="315"/>
      <c r="F2" s="315"/>
      <c r="G2" s="4"/>
      <c r="H2" s="4"/>
      <c r="I2" s="4"/>
      <c r="J2" s="4"/>
    </row>
    <row r="3" spans="1:11" ht="35.1" customHeight="1" x14ac:dyDescent="0.45">
      <c r="A3" s="316" t="s">
        <v>267</v>
      </c>
      <c r="B3" s="317"/>
      <c r="C3" s="318"/>
      <c r="D3" s="318"/>
      <c r="E3" s="319"/>
      <c r="F3" s="320"/>
      <c r="G3" s="4"/>
      <c r="H3" s="6"/>
      <c r="I3" s="7"/>
      <c r="J3" s="6"/>
    </row>
    <row r="4" spans="1:11" ht="35.1" customHeight="1" x14ac:dyDescent="0.45">
      <c r="A4" s="43">
        <v>1</v>
      </c>
      <c r="B4" s="336" t="s">
        <v>249</v>
      </c>
      <c r="C4" s="337"/>
      <c r="D4" s="337"/>
      <c r="E4" s="338"/>
      <c r="F4" s="255">
        <f>'ورودی محاسبات'!F4-0.8*'ورودی محاسبات'!F5-0.5*'ورودی محاسبات'!F6-0.6*'ورودی محاسبات'!F7-0.8*'ورودی محاسبات'!F8-0.5*'ورودی محاسبات'!F9-0.55*'ورودی محاسبات'!F10-0.65*'ورودی محاسبات'!F11-(1-'ورودی محاسبات'!F13)*'ورودی محاسبات'!F12</f>
        <v>248500000000</v>
      </c>
      <c r="G4" s="42" t="s">
        <v>270</v>
      </c>
      <c r="H4" s="6"/>
      <c r="I4" s="7"/>
      <c r="J4" s="6"/>
    </row>
    <row r="5" spans="1:11" ht="35.1" customHeight="1" thickBot="1" x14ac:dyDescent="0.5">
      <c r="A5" s="43">
        <v>2</v>
      </c>
      <c r="B5" s="336" t="s">
        <v>81</v>
      </c>
      <c r="C5" s="337"/>
      <c r="D5" s="337"/>
      <c r="E5" s="338"/>
      <c r="F5" s="44">
        <f>ROUND(F4/'ورودی محاسبات'!F14,0)</f>
        <v>13805555556</v>
      </c>
      <c r="G5" s="6"/>
      <c r="H5" s="6"/>
      <c r="I5" s="7"/>
      <c r="J5" s="6"/>
    </row>
    <row r="6" spans="1:11" ht="35.1" customHeight="1" thickBot="1" x14ac:dyDescent="0.5">
      <c r="A6" s="332" t="s">
        <v>201</v>
      </c>
      <c r="B6" s="333"/>
      <c r="C6" s="333"/>
      <c r="D6" s="333"/>
      <c r="E6" s="333"/>
      <c r="F6" s="334"/>
      <c r="G6" s="6"/>
      <c r="H6" s="6"/>
      <c r="I6" s="7"/>
      <c r="J6" s="6"/>
    </row>
    <row r="7" spans="1:11" ht="35.1" customHeight="1" x14ac:dyDescent="0.45">
      <c r="A7" s="54" t="s">
        <v>54</v>
      </c>
      <c r="B7" s="335" t="s">
        <v>188</v>
      </c>
      <c r="C7" s="335"/>
      <c r="D7" s="78" t="s">
        <v>13</v>
      </c>
      <c r="E7" s="78" t="s">
        <v>184</v>
      </c>
      <c r="F7" s="55" t="s">
        <v>38</v>
      </c>
      <c r="K7" s="5"/>
    </row>
    <row r="8" spans="1:11" ht="35.1" customHeight="1" x14ac:dyDescent="0.45">
      <c r="A8" s="23">
        <v>1</v>
      </c>
      <c r="B8" s="342" t="s">
        <v>171</v>
      </c>
      <c r="C8" s="342"/>
      <c r="D8" s="19" t="s">
        <v>175</v>
      </c>
      <c r="E8" s="19" t="s">
        <v>176</v>
      </c>
      <c r="F8" s="24">
        <f>'نظارت قبل از اجرا'!F54</f>
        <v>1489540000</v>
      </c>
      <c r="G8" s="14"/>
      <c r="H8" s="15"/>
    </row>
    <row r="9" spans="1:11" ht="35.1" customHeight="1" x14ac:dyDescent="0.45">
      <c r="A9" s="25">
        <v>2</v>
      </c>
      <c r="B9" s="343" t="s">
        <v>185</v>
      </c>
      <c r="C9" s="343"/>
      <c r="D9" s="21" t="s">
        <v>195</v>
      </c>
      <c r="E9" s="21" t="s">
        <v>177</v>
      </c>
      <c r="F9" s="26">
        <f>'نظارت ماهانه حین اجرا'!G42</f>
        <v>6129585000</v>
      </c>
      <c r="G9" s="14"/>
      <c r="H9" s="15"/>
    </row>
    <row r="10" spans="1:11" ht="35.1" customHeight="1" x14ac:dyDescent="0.45">
      <c r="A10" s="25">
        <v>3</v>
      </c>
      <c r="B10" s="343" t="s">
        <v>186</v>
      </c>
      <c r="C10" s="343"/>
      <c r="D10" s="21" t="s">
        <v>183</v>
      </c>
      <c r="E10" s="21" t="s">
        <v>178</v>
      </c>
      <c r="F10" s="26">
        <f>'نظارت موردی'!H62</f>
        <v>1822060000</v>
      </c>
    </row>
    <row r="11" spans="1:11" ht="35.1" customHeight="1" x14ac:dyDescent="0.45">
      <c r="A11" s="27">
        <v>4</v>
      </c>
      <c r="B11" s="344" t="s">
        <v>187</v>
      </c>
      <c r="C11" s="345"/>
      <c r="D11" s="21" t="s">
        <v>196</v>
      </c>
      <c r="E11" s="21" t="s">
        <v>179</v>
      </c>
      <c r="F11" s="26">
        <f>'فنی کارگاهی'!E9</f>
        <v>22352760180</v>
      </c>
      <c r="G11" s="18"/>
    </row>
    <row r="12" spans="1:11" ht="35.1" customHeight="1" x14ac:dyDescent="0.45">
      <c r="A12" s="28">
        <v>5</v>
      </c>
      <c r="B12" s="346" t="s">
        <v>70</v>
      </c>
      <c r="C12" s="346"/>
      <c r="D12" s="20" t="s">
        <v>197</v>
      </c>
      <c r="E12" s="20" t="s">
        <v>180</v>
      </c>
      <c r="F12" s="29">
        <f>'نظارت خاتمه'!F20</f>
        <v>790415000</v>
      </c>
    </row>
    <row r="13" spans="1:11" ht="35.1" customHeight="1" thickBot="1" x14ac:dyDescent="0.5">
      <c r="A13" s="30">
        <v>6</v>
      </c>
      <c r="B13" s="347" t="s">
        <v>82</v>
      </c>
      <c r="C13" s="348"/>
      <c r="D13" s="31" t="s">
        <v>182</v>
      </c>
      <c r="E13" s="31" t="s">
        <v>181</v>
      </c>
      <c r="F13" s="32">
        <f>'هزینه های پشتیبانی'!F12</f>
        <v>231100000</v>
      </c>
    </row>
    <row r="14" spans="1:11" ht="35.1" customHeight="1" thickBot="1" x14ac:dyDescent="0.5">
      <c r="A14" s="339" t="s">
        <v>246</v>
      </c>
      <c r="B14" s="340"/>
      <c r="C14" s="340"/>
      <c r="D14" s="340"/>
      <c r="E14" s="341"/>
      <c r="F14" s="33">
        <f>SUM(F8:F13)</f>
        <v>32815460180</v>
      </c>
    </row>
    <row r="15" spans="1:11" ht="35.1" customHeight="1" thickBot="1" x14ac:dyDescent="0.5">
      <c r="A15" s="339" t="s">
        <v>250</v>
      </c>
      <c r="B15" s="340"/>
      <c r="C15" s="340"/>
      <c r="D15" s="340"/>
      <c r="E15" s="341"/>
      <c r="F15" s="33">
        <f>(F14-F11-F13)*'ورودی محاسبات'!F19+F11+F13</f>
        <v>32815460180</v>
      </c>
      <c r="H15" s="11"/>
    </row>
    <row r="16" spans="1:11" x14ac:dyDescent="0.45">
      <c r="F16" s="60"/>
    </row>
    <row r="17" spans="6:6" s="1" customFormat="1" x14ac:dyDescent="0.45">
      <c r="F17" s="16"/>
    </row>
  </sheetData>
  <mergeCells count="14">
    <mergeCell ref="A14:E14"/>
    <mergeCell ref="A15:E15"/>
    <mergeCell ref="B8:C8"/>
    <mergeCell ref="B9:C9"/>
    <mergeCell ref="B10:C10"/>
    <mergeCell ref="B11:C11"/>
    <mergeCell ref="B12:C12"/>
    <mergeCell ref="B13:C13"/>
    <mergeCell ref="A6:F6"/>
    <mergeCell ref="B7:C7"/>
    <mergeCell ref="B5:E5"/>
    <mergeCell ref="A1:F2"/>
    <mergeCell ref="A3:F3"/>
    <mergeCell ref="B4:E4"/>
  </mergeCells>
  <printOptions horizontalCentered="1"/>
  <pageMargins left="0.2" right="0.2" top="0.25" bottom="0.25" header="0.3" footer="0.3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O54"/>
  <sheetViews>
    <sheetView rightToLeft="1" view="pageBreakPreview" topLeftCell="D46" zoomScaleNormal="100" zoomScaleSheetLayoutView="100" workbookViewId="0">
      <selection activeCell="D47" sqref="D47"/>
    </sheetView>
  </sheetViews>
  <sheetFormatPr defaultColWidth="9.140625" defaultRowHeight="18" x14ac:dyDescent="0.45"/>
  <cols>
    <col min="1" max="1" width="13.7109375" style="264" customWidth="1"/>
    <col min="2" max="2" width="45.7109375" style="265" customWidth="1"/>
    <col min="3" max="3" width="21.42578125" style="266" customWidth="1"/>
    <col min="4" max="4" width="18.85546875" style="264" customWidth="1"/>
    <col min="5" max="5" width="11.7109375" style="264" customWidth="1"/>
    <col min="6" max="6" width="18.5703125" style="265" customWidth="1"/>
    <col min="7" max="7" width="10" style="264" customWidth="1"/>
    <col min="8" max="8" width="11.140625" style="264" customWidth="1"/>
    <col min="9" max="9" width="19.140625" style="264" customWidth="1"/>
    <col min="10" max="16384" width="9.140625" style="264"/>
  </cols>
  <sheetData>
    <row r="1" spans="1:9" ht="30" customHeight="1" thickBot="1" x14ac:dyDescent="0.5">
      <c r="A1" s="352" t="s">
        <v>189</v>
      </c>
      <c r="B1" s="353"/>
      <c r="C1" s="353"/>
      <c r="D1" s="353"/>
      <c r="E1" s="353"/>
      <c r="F1" s="354"/>
    </row>
    <row r="2" spans="1:9" ht="30" customHeight="1" thickBot="1" x14ac:dyDescent="0.5">
      <c r="A2" s="355" t="s">
        <v>170</v>
      </c>
      <c r="B2" s="355"/>
      <c r="C2" s="355"/>
      <c r="D2" s="355"/>
      <c r="E2" s="355"/>
      <c r="F2" s="355"/>
    </row>
    <row r="3" spans="1:9" ht="30" customHeight="1" x14ac:dyDescent="0.45">
      <c r="A3" s="356" t="s">
        <v>12</v>
      </c>
      <c r="B3" s="358" t="s">
        <v>84</v>
      </c>
      <c r="C3" s="358" t="s">
        <v>14</v>
      </c>
      <c r="D3" s="79" t="s">
        <v>15</v>
      </c>
      <c r="E3" s="358" t="s">
        <v>0</v>
      </c>
      <c r="F3" s="80" t="s">
        <v>38</v>
      </c>
    </row>
    <row r="4" spans="1:9" s="268" customFormat="1" ht="30" customHeight="1" thickBot="1" x14ac:dyDescent="0.5">
      <c r="A4" s="357"/>
      <c r="B4" s="359"/>
      <c r="C4" s="359"/>
      <c r="D4" s="81" t="s">
        <v>207</v>
      </c>
      <c r="E4" s="359"/>
      <c r="F4" s="82" t="s">
        <v>208</v>
      </c>
    </row>
    <row r="5" spans="1:9" ht="30" customHeight="1" x14ac:dyDescent="0.45">
      <c r="A5" s="83">
        <v>201010000</v>
      </c>
      <c r="B5" s="84" t="s">
        <v>16</v>
      </c>
      <c r="C5" s="85"/>
      <c r="D5" s="85"/>
      <c r="E5" s="85"/>
      <c r="F5" s="86"/>
    </row>
    <row r="6" spans="1:9" ht="30" customHeight="1" x14ac:dyDescent="0.45">
      <c r="A6" s="256">
        <v>201010100</v>
      </c>
      <c r="B6" s="257" t="s">
        <v>85</v>
      </c>
      <c r="C6" s="258" t="s">
        <v>56</v>
      </c>
      <c r="D6" s="258" t="s">
        <v>86</v>
      </c>
      <c r="E6" s="87"/>
      <c r="F6" s="259"/>
    </row>
    <row r="7" spans="1:9" s="269" customFormat="1" ht="30" customHeight="1" x14ac:dyDescent="0.25">
      <c r="A7" s="360">
        <v>201010200</v>
      </c>
      <c r="B7" s="361" t="s">
        <v>87</v>
      </c>
      <c r="C7" s="362" t="s">
        <v>1</v>
      </c>
      <c r="D7" s="88" t="s">
        <v>86</v>
      </c>
      <c r="E7" s="363"/>
      <c r="F7" s="365"/>
    </row>
    <row r="8" spans="1:9" ht="30" customHeight="1" x14ac:dyDescent="0.45">
      <c r="A8" s="360"/>
      <c r="B8" s="361"/>
      <c r="C8" s="362"/>
      <c r="D8" s="258" t="s">
        <v>241</v>
      </c>
      <c r="E8" s="364"/>
      <c r="F8" s="365"/>
      <c r="I8" s="269"/>
    </row>
    <row r="9" spans="1:9" ht="30" customHeight="1" x14ac:dyDescent="0.45">
      <c r="A9" s="89">
        <v>201010300</v>
      </c>
      <c r="B9" s="257" t="s">
        <v>17</v>
      </c>
      <c r="C9" s="258" t="s">
        <v>1</v>
      </c>
      <c r="D9" s="90">
        <v>95100000</v>
      </c>
      <c r="E9" s="267">
        <f>ROUND(IF(' روکش برآورد '!F4/1000000000&lt;=40,0.0142*' روکش برآورد '!F4/1000000000,IF(' روکش برآورد '!F4/1000000000&lt;=300,0.00135*' روکش برآورد '!F4/1000000000+0.514,IF(' روکش برآورد '!F4/1000000000&lt;=1400,0.00052*' روکش برآورد '!F4/1000000000+0.763,IF(' روکش برآورد '!F4/1000000000&lt;=3300,0.0003*' روکش برآورد '!F4/1000000000+1.071,0.000125*' روکش برآورد '!F4/1000000000+1.6785)))),2)</f>
        <v>0.85</v>
      </c>
      <c r="F9" s="260">
        <f t="shared" ref="F9:F53" si="0">D9*E9</f>
        <v>80835000</v>
      </c>
      <c r="G9" s="270"/>
      <c r="H9" s="271"/>
      <c r="I9" s="269"/>
    </row>
    <row r="10" spans="1:9" ht="30" customHeight="1" x14ac:dyDescent="0.45">
      <c r="A10" s="89">
        <v>201010400</v>
      </c>
      <c r="B10" s="257" t="s">
        <v>5</v>
      </c>
      <c r="C10" s="258" t="s">
        <v>1</v>
      </c>
      <c r="D10" s="90">
        <v>142800000</v>
      </c>
      <c r="E10" s="91">
        <f>E$9</f>
        <v>0.85</v>
      </c>
      <c r="F10" s="260">
        <f t="shared" si="0"/>
        <v>121380000</v>
      </c>
      <c r="G10" s="270"/>
      <c r="H10" s="271"/>
      <c r="I10" s="272"/>
    </row>
    <row r="11" spans="1:9" ht="30" customHeight="1" x14ac:dyDescent="0.45">
      <c r="A11" s="89">
        <v>201010500</v>
      </c>
      <c r="B11" s="257" t="s">
        <v>18</v>
      </c>
      <c r="C11" s="258" t="s">
        <v>19</v>
      </c>
      <c r="D11" s="90">
        <v>71400000</v>
      </c>
      <c r="E11" s="91">
        <f t="shared" ref="E11:E17" si="1">E$9</f>
        <v>0.85</v>
      </c>
      <c r="F11" s="260">
        <f t="shared" si="0"/>
        <v>60690000</v>
      </c>
      <c r="G11" s="270"/>
      <c r="H11" s="271"/>
      <c r="I11" s="272"/>
    </row>
    <row r="12" spans="1:9" ht="30" customHeight="1" x14ac:dyDescent="0.45">
      <c r="A12" s="89">
        <v>201010600</v>
      </c>
      <c r="B12" s="257" t="s">
        <v>20</v>
      </c>
      <c r="C12" s="258" t="s">
        <v>19</v>
      </c>
      <c r="D12" s="90">
        <v>59400000</v>
      </c>
      <c r="E12" s="91">
        <f t="shared" si="1"/>
        <v>0.85</v>
      </c>
      <c r="F12" s="260">
        <f t="shared" si="0"/>
        <v>50490000</v>
      </c>
      <c r="G12" s="270"/>
      <c r="H12" s="271"/>
      <c r="I12" s="272"/>
    </row>
    <row r="13" spans="1:9" ht="30" customHeight="1" x14ac:dyDescent="0.45">
      <c r="A13" s="89">
        <v>201010700</v>
      </c>
      <c r="B13" s="257" t="s">
        <v>21</v>
      </c>
      <c r="C13" s="258" t="s">
        <v>19</v>
      </c>
      <c r="D13" s="90">
        <v>23700000</v>
      </c>
      <c r="E13" s="91">
        <f t="shared" si="1"/>
        <v>0.85</v>
      </c>
      <c r="F13" s="260">
        <f t="shared" si="0"/>
        <v>20145000</v>
      </c>
      <c r="G13" s="270"/>
      <c r="H13" s="271"/>
      <c r="I13" s="272"/>
    </row>
    <row r="14" spans="1:9" ht="30" customHeight="1" x14ac:dyDescent="0.45">
      <c r="A14" s="89">
        <v>201010800</v>
      </c>
      <c r="B14" s="257" t="s">
        <v>22</v>
      </c>
      <c r="C14" s="258" t="s">
        <v>19</v>
      </c>
      <c r="D14" s="90">
        <v>35600000</v>
      </c>
      <c r="E14" s="91">
        <f t="shared" si="1"/>
        <v>0.85</v>
      </c>
      <c r="F14" s="260">
        <f t="shared" si="0"/>
        <v>30260000</v>
      </c>
      <c r="G14" s="270"/>
      <c r="H14" s="271"/>
      <c r="I14" s="272"/>
    </row>
    <row r="15" spans="1:9" s="268" customFormat="1" ht="30" customHeight="1" x14ac:dyDescent="0.45">
      <c r="A15" s="89">
        <v>201010900</v>
      </c>
      <c r="B15" s="257" t="s">
        <v>23</v>
      </c>
      <c r="C15" s="258" t="s">
        <v>19</v>
      </c>
      <c r="D15" s="90">
        <v>83200000</v>
      </c>
      <c r="E15" s="91">
        <f t="shared" si="1"/>
        <v>0.85</v>
      </c>
      <c r="F15" s="260">
        <f t="shared" si="0"/>
        <v>70720000</v>
      </c>
      <c r="G15" s="270"/>
      <c r="H15" s="273"/>
      <c r="I15" s="272"/>
    </row>
    <row r="16" spans="1:9" ht="30" customHeight="1" x14ac:dyDescent="0.45">
      <c r="A16" s="89">
        <v>201011000</v>
      </c>
      <c r="B16" s="257" t="s">
        <v>24</v>
      </c>
      <c r="C16" s="258" t="s">
        <v>19</v>
      </c>
      <c r="D16" s="90">
        <v>83200000</v>
      </c>
      <c r="E16" s="91">
        <f t="shared" si="1"/>
        <v>0.85</v>
      </c>
      <c r="F16" s="260">
        <f t="shared" si="0"/>
        <v>70720000</v>
      </c>
      <c r="G16" s="270"/>
      <c r="H16" s="271"/>
      <c r="I16" s="272"/>
    </row>
    <row r="17" spans="1:9" ht="30" customHeight="1" thickBot="1" x14ac:dyDescent="0.5">
      <c r="A17" s="89">
        <v>201011100</v>
      </c>
      <c r="B17" s="257" t="s">
        <v>223</v>
      </c>
      <c r="C17" s="258" t="s">
        <v>25</v>
      </c>
      <c r="D17" s="90">
        <v>35600000</v>
      </c>
      <c r="E17" s="91">
        <f t="shared" si="1"/>
        <v>0.85</v>
      </c>
      <c r="F17" s="260">
        <f t="shared" si="0"/>
        <v>30260000</v>
      </c>
      <c r="G17" s="270"/>
      <c r="H17" s="271"/>
      <c r="I17" s="272"/>
    </row>
    <row r="18" spans="1:9" ht="30" customHeight="1" x14ac:dyDescent="0.45">
      <c r="A18" s="92">
        <v>201020000</v>
      </c>
      <c r="B18" s="93" t="s">
        <v>63</v>
      </c>
      <c r="C18" s="94"/>
      <c r="D18" s="94"/>
      <c r="E18" s="95"/>
      <c r="F18" s="96"/>
      <c r="G18" s="270"/>
      <c r="I18" s="272"/>
    </row>
    <row r="19" spans="1:9" ht="30" customHeight="1" x14ac:dyDescent="0.45">
      <c r="A19" s="89">
        <v>201020100</v>
      </c>
      <c r="B19" s="257" t="s">
        <v>26</v>
      </c>
      <c r="C19" s="97" t="s">
        <v>1</v>
      </c>
      <c r="D19" s="90">
        <v>23700000</v>
      </c>
      <c r="E19" s="91">
        <f t="shared" ref="E19:E24" si="2">E$9</f>
        <v>0.85</v>
      </c>
      <c r="F19" s="260">
        <f t="shared" si="0"/>
        <v>20145000</v>
      </c>
      <c r="G19" s="270"/>
      <c r="H19" s="271"/>
      <c r="I19" s="272"/>
    </row>
    <row r="20" spans="1:9" ht="30" customHeight="1" x14ac:dyDescent="0.45">
      <c r="A20" s="89">
        <v>201020200</v>
      </c>
      <c r="B20" s="257" t="s">
        <v>88</v>
      </c>
      <c r="C20" s="97" t="s">
        <v>1</v>
      </c>
      <c r="D20" s="90">
        <v>17700000</v>
      </c>
      <c r="E20" s="91">
        <f t="shared" si="2"/>
        <v>0.85</v>
      </c>
      <c r="F20" s="260">
        <f t="shared" si="0"/>
        <v>15045000</v>
      </c>
      <c r="G20" s="270"/>
      <c r="H20" s="271"/>
      <c r="I20" s="272"/>
    </row>
    <row r="21" spans="1:9" ht="30" customHeight="1" x14ac:dyDescent="0.45">
      <c r="A21" s="89">
        <v>201020300</v>
      </c>
      <c r="B21" s="257" t="s">
        <v>89</v>
      </c>
      <c r="C21" s="97" t="s">
        <v>1</v>
      </c>
      <c r="D21" s="90">
        <v>17700000</v>
      </c>
      <c r="E21" s="91">
        <f t="shared" si="2"/>
        <v>0.85</v>
      </c>
      <c r="F21" s="260">
        <f t="shared" si="0"/>
        <v>15045000</v>
      </c>
      <c r="G21" s="270"/>
      <c r="H21" s="271"/>
      <c r="I21" s="272"/>
    </row>
    <row r="22" spans="1:9" s="268" customFormat="1" ht="30" customHeight="1" x14ac:dyDescent="0.45">
      <c r="A22" s="89">
        <v>201020400</v>
      </c>
      <c r="B22" s="257" t="s">
        <v>90</v>
      </c>
      <c r="C22" s="97" t="s">
        <v>1</v>
      </c>
      <c r="D22" s="90">
        <v>17700000</v>
      </c>
      <c r="E22" s="91">
        <f t="shared" si="2"/>
        <v>0.85</v>
      </c>
      <c r="F22" s="260">
        <f t="shared" si="0"/>
        <v>15045000</v>
      </c>
      <c r="G22" s="270"/>
      <c r="H22" s="273"/>
      <c r="I22" s="272"/>
    </row>
    <row r="23" spans="1:9" ht="30" customHeight="1" x14ac:dyDescent="0.45">
      <c r="A23" s="89">
        <v>201020500</v>
      </c>
      <c r="B23" s="257" t="s">
        <v>91</v>
      </c>
      <c r="C23" s="97" t="s">
        <v>1</v>
      </c>
      <c r="D23" s="90">
        <v>17700000</v>
      </c>
      <c r="E23" s="91">
        <f t="shared" si="2"/>
        <v>0.85</v>
      </c>
      <c r="F23" s="260">
        <f t="shared" si="0"/>
        <v>15045000</v>
      </c>
      <c r="G23" s="270"/>
      <c r="H23" s="271"/>
      <c r="I23" s="272"/>
    </row>
    <row r="24" spans="1:9" ht="30" customHeight="1" thickBot="1" x14ac:dyDescent="0.5">
      <c r="A24" s="98">
        <v>201020600</v>
      </c>
      <c r="B24" s="99" t="s">
        <v>92</v>
      </c>
      <c r="C24" s="100" t="s">
        <v>1</v>
      </c>
      <c r="D24" s="90">
        <v>17700000</v>
      </c>
      <c r="E24" s="102">
        <f t="shared" si="2"/>
        <v>0.85</v>
      </c>
      <c r="F24" s="103">
        <f t="shared" si="0"/>
        <v>15045000</v>
      </c>
      <c r="G24" s="270"/>
      <c r="H24" s="271"/>
      <c r="I24" s="272"/>
    </row>
    <row r="25" spans="1:9" s="268" customFormat="1" ht="30" customHeight="1" x14ac:dyDescent="0.45">
      <c r="A25" s="92">
        <v>201030000</v>
      </c>
      <c r="B25" s="93" t="s">
        <v>27</v>
      </c>
      <c r="C25" s="94"/>
      <c r="D25" s="94"/>
      <c r="E25" s="95"/>
      <c r="F25" s="96"/>
      <c r="G25" s="270"/>
      <c r="I25" s="272"/>
    </row>
    <row r="26" spans="1:9" s="276" customFormat="1" ht="30" customHeight="1" thickBot="1" x14ac:dyDescent="0.5">
      <c r="A26" s="98">
        <v>201030100</v>
      </c>
      <c r="B26" s="99" t="s">
        <v>28</v>
      </c>
      <c r="C26" s="100" t="s">
        <v>1</v>
      </c>
      <c r="D26" s="101">
        <v>59800000</v>
      </c>
      <c r="E26" s="102">
        <f>E$9</f>
        <v>0.85</v>
      </c>
      <c r="F26" s="103">
        <f t="shared" si="0"/>
        <v>50830000</v>
      </c>
      <c r="G26" s="270"/>
      <c r="H26" s="274"/>
      <c r="I26" s="275"/>
    </row>
    <row r="27" spans="1:9" ht="30" customHeight="1" thickBot="1" x14ac:dyDescent="0.5">
      <c r="A27" s="104">
        <v>201040000</v>
      </c>
      <c r="B27" s="105" t="s">
        <v>29</v>
      </c>
      <c r="C27" s="106"/>
      <c r="D27" s="106"/>
      <c r="E27" s="107"/>
      <c r="F27" s="108"/>
      <c r="G27" s="270"/>
    </row>
    <row r="28" spans="1:9" ht="30" customHeight="1" x14ac:dyDescent="0.45">
      <c r="A28" s="92">
        <v>201040100</v>
      </c>
      <c r="B28" s="109" t="s">
        <v>93</v>
      </c>
      <c r="C28" s="94"/>
      <c r="D28" s="94"/>
      <c r="E28" s="95"/>
      <c r="F28" s="96"/>
      <c r="G28" s="270"/>
    </row>
    <row r="29" spans="1:9" ht="30" customHeight="1" x14ac:dyDescent="0.45">
      <c r="A29" s="89">
        <v>201040101</v>
      </c>
      <c r="B29" s="110" t="s">
        <v>94</v>
      </c>
      <c r="C29" s="97" t="s">
        <v>95</v>
      </c>
      <c r="D29" s="90">
        <v>166700000</v>
      </c>
      <c r="E29" s="91">
        <f>E$9</f>
        <v>0.85</v>
      </c>
      <c r="F29" s="260">
        <f t="shared" si="0"/>
        <v>141695000</v>
      </c>
      <c r="G29" s="270"/>
      <c r="H29" s="271"/>
    </row>
    <row r="30" spans="1:9" ht="30" customHeight="1" x14ac:dyDescent="0.45">
      <c r="A30" s="89">
        <v>201040102</v>
      </c>
      <c r="B30" s="110" t="s">
        <v>96</v>
      </c>
      <c r="C30" s="111" t="s">
        <v>97</v>
      </c>
      <c r="D30" s="90">
        <v>35600000</v>
      </c>
      <c r="E30" s="91">
        <f>E$9</f>
        <v>0.85</v>
      </c>
      <c r="F30" s="260">
        <f t="shared" si="0"/>
        <v>30260000</v>
      </c>
      <c r="G30" s="270"/>
      <c r="H30" s="277"/>
    </row>
    <row r="31" spans="1:9" s="276" customFormat="1" ht="30" customHeight="1" x14ac:dyDescent="0.45">
      <c r="A31" s="89">
        <v>201040103</v>
      </c>
      <c r="B31" s="110" t="s">
        <v>98</v>
      </c>
      <c r="C31" s="111" t="s">
        <v>99</v>
      </c>
      <c r="D31" s="90">
        <v>35600000</v>
      </c>
      <c r="E31" s="91">
        <f>E$9</f>
        <v>0.85</v>
      </c>
      <c r="F31" s="260">
        <f t="shared" si="0"/>
        <v>30260000</v>
      </c>
      <c r="G31" s="270"/>
    </row>
    <row r="32" spans="1:9" ht="30" customHeight="1" x14ac:dyDescent="0.45">
      <c r="A32" s="89">
        <v>201040104</v>
      </c>
      <c r="B32" s="110" t="s">
        <v>8</v>
      </c>
      <c r="C32" s="97" t="s">
        <v>100</v>
      </c>
      <c r="D32" s="90">
        <v>178300000</v>
      </c>
      <c r="E32" s="91">
        <f>E$9</f>
        <v>0.85</v>
      </c>
      <c r="F32" s="260">
        <f t="shared" si="0"/>
        <v>151555000</v>
      </c>
      <c r="G32" s="270"/>
      <c r="H32" s="271"/>
    </row>
    <row r="33" spans="1:15" ht="30" customHeight="1" thickBot="1" x14ac:dyDescent="0.5">
      <c r="A33" s="98">
        <v>201040105</v>
      </c>
      <c r="B33" s="99" t="s">
        <v>101</v>
      </c>
      <c r="C33" s="100" t="s">
        <v>31</v>
      </c>
      <c r="D33" s="101">
        <v>151500000</v>
      </c>
      <c r="E33" s="102">
        <f>E$9</f>
        <v>0.85</v>
      </c>
      <c r="F33" s="103">
        <f t="shared" si="0"/>
        <v>128775000</v>
      </c>
      <c r="G33" s="270"/>
      <c r="H33" s="271"/>
    </row>
    <row r="34" spans="1:15" ht="30" customHeight="1" x14ac:dyDescent="0.45">
      <c r="A34" s="92">
        <v>201040200</v>
      </c>
      <c r="B34" s="109" t="s">
        <v>102</v>
      </c>
      <c r="C34" s="112"/>
      <c r="D34" s="112"/>
      <c r="E34" s="113"/>
      <c r="F34" s="114"/>
      <c r="G34" s="270"/>
    </row>
    <row r="35" spans="1:15" ht="30" customHeight="1" x14ac:dyDescent="0.45">
      <c r="A35" s="89">
        <v>201040201</v>
      </c>
      <c r="B35" s="110" t="s">
        <v>32</v>
      </c>
      <c r="C35" s="97" t="s">
        <v>33</v>
      </c>
      <c r="D35" s="90">
        <v>47500000</v>
      </c>
      <c r="E35" s="91">
        <f>E$9</f>
        <v>0.85</v>
      </c>
      <c r="F35" s="260">
        <f t="shared" si="0"/>
        <v>40375000</v>
      </c>
      <c r="G35" s="270"/>
      <c r="H35" s="271"/>
    </row>
    <row r="36" spans="1:15" ht="30" customHeight="1" x14ac:dyDescent="0.45">
      <c r="A36" s="89">
        <v>201040202</v>
      </c>
      <c r="B36" s="110" t="s">
        <v>96</v>
      </c>
      <c r="C36" s="111" t="s">
        <v>97</v>
      </c>
      <c r="D36" s="90">
        <v>23700000</v>
      </c>
      <c r="E36" s="91">
        <f>E$9</f>
        <v>0.85</v>
      </c>
      <c r="F36" s="260">
        <f t="shared" si="0"/>
        <v>20145000</v>
      </c>
      <c r="G36" s="270"/>
      <c r="H36" s="271"/>
    </row>
    <row r="37" spans="1:15" s="276" customFormat="1" ht="30" customHeight="1" x14ac:dyDescent="0.5">
      <c r="A37" s="89">
        <v>201040203</v>
      </c>
      <c r="B37" s="110" t="s">
        <v>98</v>
      </c>
      <c r="C37" s="111" t="s">
        <v>99</v>
      </c>
      <c r="D37" s="90">
        <v>23700000</v>
      </c>
      <c r="E37" s="91">
        <f>E$9</f>
        <v>0.85</v>
      </c>
      <c r="F37" s="260">
        <f t="shared" si="0"/>
        <v>20145000</v>
      </c>
      <c r="G37" s="270"/>
      <c r="H37" s="278" t="s">
        <v>202</v>
      </c>
      <c r="J37" s="278"/>
      <c r="K37" s="278"/>
      <c r="L37" s="278"/>
      <c r="M37" s="279"/>
      <c r="N37" s="279"/>
      <c r="O37" s="279"/>
    </row>
    <row r="38" spans="1:15" ht="30" customHeight="1" x14ac:dyDescent="0.45">
      <c r="A38" s="89">
        <v>201040204</v>
      </c>
      <c r="B38" s="110" t="s">
        <v>34</v>
      </c>
      <c r="C38" s="97" t="s">
        <v>100</v>
      </c>
      <c r="D38" s="90">
        <v>58500000</v>
      </c>
      <c r="E38" s="91">
        <f>E$9</f>
        <v>0.85</v>
      </c>
      <c r="F38" s="260">
        <f t="shared" si="0"/>
        <v>49725000</v>
      </c>
      <c r="G38" s="270"/>
      <c r="H38" s="271"/>
    </row>
    <row r="39" spans="1:15" ht="30" customHeight="1" thickBot="1" x14ac:dyDescent="0.5">
      <c r="A39" s="98">
        <v>201040205</v>
      </c>
      <c r="B39" s="115" t="s">
        <v>103</v>
      </c>
      <c r="C39" s="100" t="s">
        <v>35</v>
      </c>
      <c r="D39" s="101">
        <v>25800000</v>
      </c>
      <c r="E39" s="102">
        <f>E$9</f>
        <v>0.85</v>
      </c>
      <c r="F39" s="103">
        <f t="shared" si="0"/>
        <v>21930000</v>
      </c>
      <c r="G39" s="270"/>
      <c r="H39" s="271"/>
    </row>
    <row r="40" spans="1:15" ht="30" customHeight="1" x14ac:dyDescent="0.45">
      <c r="A40" s="92">
        <v>201040300</v>
      </c>
      <c r="B40" s="109" t="s">
        <v>104</v>
      </c>
      <c r="C40" s="94"/>
      <c r="D40" s="94"/>
      <c r="E40" s="95"/>
      <c r="F40" s="114"/>
      <c r="G40" s="270"/>
    </row>
    <row r="41" spans="1:15" ht="30" customHeight="1" x14ac:dyDescent="0.45">
      <c r="A41" s="256">
        <v>201040301</v>
      </c>
      <c r="B41" s="110" t="s">
        <v>7</v>
      </c>
      <c r="C41" s="97" t="s">
        <v>95</v>
      </c>
      <c r="D41" s="90" t="s">
        <v>86</v>
      </c>
      <c r="E41" s="91" t="s">
        <v>86</v>
      </c>
      <c r="F41" s="260"/>
      <c r="G41" s="270"/>
    </row>
    <row r="42" spans="1:15" ht="30" customHeight="1" x14ac:dyDescent="0.45">
      <c r="A42" s="256">
        <v>201040302</v>
      </c>
      <c r="B42" s="110" t="s">
        <v>6</v>
      </c>
      <c r="C42" s="97" t="s">
        <v>105</v>
      </c>
      <c r="D42" s="90" t="s">
        <v>86</v>
      </c>
      <c r="E42" s="91" t="s">
        <v>86</v>
      </c>
      <c r="F42" s="260"/>
      <c r="G42" s="270"/>
    </row>
    <row r="43" spans="1:15" s="268" customFormat="1" ht="30" customHeight="1" x14ac:dyDescent="0.45">
      <c r="A43" s="256">
        <v>201040303</v>
      </c>
      <c r="B43" s="110" t="s">
        <v>30</v>
      </c>
      <c r="C43" s="97" t="s">
        <v>57</v>
      </c>
      <c r="D43" s="90" t="s">
        <v>86</v>
      </c>
      <c r="E43" s="91" t="s">
        <v>86</v>
      </c>
      <c r="F43" s="260"/>
      <c r="G43" s="270"/>
    </row>
    <row r="44" spans="1:15" ht="30" customHeight="1" x14ac:dyDescent="0.45">
      <c r="A44" s="256">
        <v>201040304</v>
      </c>
      <c r="B44" s="110" t="s">
        <v>8</v>
      </c>
      <c r="C44" s="97" t="s">
        <v>100</v>
      </c>
      <c r="D44" s="90" t="s">
        <v>86</v>
      </c>
      <c r="E44" s="91" t="s">
        <v>86</v>
      </c>
      <c r="F44" s="260"/>
      <c r="G44" s="270"/>
      <c r="H44" s="280"/>
    </row>
    <row r="45" spans="1:15" ht="30" customHeight="1" thickBot="1" x14ac:dyDescent="0.5">
      <c r="A45" s="116">
        <v>201040305</v>
      </c>
      <c r="B45" s="115" t="s">
        <v>103</v>
      </c>
      <c r="C45" s="100" t="s">
        <v>35</v>
      </c>
      <c r="D45" s="101" t="s">
        <v>86</v>
      </c>
      <c r="E45" s="91" t="s">
        <v>86</v>
      </c>
      <c r="F45" s="103"/>
      <c r="G45" s="270"/>
    </row>
    <row r="46" spans="1:15" ht="30" customHeight="1" x14ac:dyDescent="0.45">
      <c r="A46" s="92">
        <v>201050000</v>
      </c>
      <c r="B46" s="93" t="s">
        <v>58</v>
      </c>
      <c r="C46" s="94"/>
      <c r="D46" s="94"/>
      <c r="E46" s="95"/>
      <c r="F46" s="114"/>
      <c r="G46" s="270"/>
    </row>
    <row r="47" spans="1:15" s="282" customFormat="1" ht="30" customHeight="1" x14ac:dyDescent="0.5">
      <c r="A47" s="89">
        <v>201050100</v>
      </c>
      <c r="B47" s="257" t="s">
        <v>106</v>
      </c>
      <c r="C47" s="97" t="s">
        <v>1</v>
      </c>
      <c r="D47" s="90">
        <v>85700000</v>
      </c>
      <c r="E47" s="91">
        <f>E$9</f>
        <v>0.85</v>
      </c>
      <c r="F47" s="260">
        <f t="shared" si="0"/>
        <v>72845000</v>
      </c>
      <c r="G47" s="270"/>
      <c r="H47" s="281"/>
    </row>
    <row r="48" spans="1:15" ht="30" customHeight="1" thickBot="1" x14ac:dyDescent="0.5">
      <c r="A48" s="98">
        <v>201050200</v>
      </c>
      <c r="B48" s="99" t="s">
        <v>59</v>
      </c>
      <c r="C48" s="100" t="s">
        <v>1</v>
      </c>
      <c r="D48" s="101">
        <v>23700000</v>
      </c>
      <c r="E48" s="102">
        <f>E$9</f>
        <v>0.85</v>
      </c>
      <c r="F48" s="103">
        <f t="shared" si="0"/>
        <v>20145000</v>
      </c>
      <c r="G48" s="270"/>
      <c r="H48" s="271"/>
    </row>
    <row r="49" spans="1:8" ht="30" customHeight="1" x14ac:dyDescent="0.45">
      <c r="A49" s="92">
        <v>201060000</v>
      </c>
      <c r="B49" s="93" t="s">
        <v>60</v>
      </c>
      <c r="C49" s="117"/>
      <c r="D49" s="117"/>
      <c r="E49" s="118"/>
      <c r="F49" s="114"/>
      <c r="G49" s="270"/>
    </row>
    <row r="50" spans="1:8" ht="30" customHeight="1" x14ac:dyDescent="0.45">
      <c r="A50" s="89">
        <v>201060100</v>
      </c>
      <c r="B50" s="257" t="s">
        <v>9</v>
      </c>
      <c r="C50" s="97" t="s">
        <v>1</v>
      </c>
      <c r="D50" s="90">
        <v>47700000</v>
      </c>
      <c r="E50" s="91">
        <f>E$9</f>
        <v>0.85</v>
      </c>
      <c r="F50" s="260">
        <f t="shared" si="0"/>
        <v>40545000</v>
      </c>
      <c r="G50" s="270"/>
      <c r="H50" s="271"/>
    </row>
    <row r="51" spans="1:8" ht="30" customHeight="1" thickBot="1" x14ac:dyDescent="0.5">
      <c r="A51" s="98">
        <v>201060200</v>
      </c>
      <c r="B51" s="99" t="s">
        <v>61</v>
      </c>
      <c r="C51" s="100" t="s">
        <v>1</v>
      </c>
      <c r="D51" s="101">
        <v>23700000</v>
      </c>
      <c r="E51" s="102">
        <f>E$9</f>
        <v>0.85</v>
      </c>
      <c r="F51" s="103">
        <f t="shared" si="0"/>
        <v>20145000</v>
      </c>
      <c r="G51" s="270"/>
      <c r="H51" s="271"/>
    </row>
    <row r="52" spans="1:8" ht="30" customHeight="1" x14ac:dyDescent="0.45">
      <c r="A52" s="92">
        <v>201070000</v>
      </c>
      <c r="B52" s="93" t="s">
        <v>62</v>
      </c>
      <c r="C52" s="117"/>
      <c r="D52" s="117"/>
      <c r="E52" s="118"/>
      <c r="F52" s="114"/>
      <c r="G52" s="270"/>
      <c r="H52" s="271"/>
    </row>
    <row r="53" spans="1:8" ht="30" customHeight="1" thickBot="1" x14ac:dyDescent="0.5">
      <c r="A53" s="98">
        <v>201070100</v>
      </c>
      <c r="B53" s="119" t="s">
        <v>108</v>
      </c>
      <c r="C53" s="120" t="s">
        <v>36</v>
      </c>
      <c r="D53" s="101">
        <v>22700000</v>
      </c>
      <c r="E53" s="102">
        <f>E$9</f>
        <v>0.85</v>
      </c>
      <c r="F53" s="103">
        <f t="shared" si="0"/>
        <v>19295000</v>
      </c>
      <c r="G53" s="270"/>
      <c r="H53" s="271"/>
    </row>
    <row r="54" spans="1:8" ht="30" customHeight="1" thickBot="1" x14ac:dyDescent="0.5">
      <c r="A54" s="349" t="s">
        <v>209</v>
      </c>
      <c r="B54" s="350"/>
      <c r="C54" s="350"/>
      <c r="D54" s="350"/>
      <c r="E54" s="351"/>
      <c r="F54" s="121">
        <f>SUM(F5:F53)</f>
        <v>1489540000</v>
      </c>
      <c r="G54" s="270"/>
    </row>
  </sheetData>
  <customSheetViews>
    <customSheetView guid="{FCDFC4C8-384B-4F37-B0B3-C692D44D3CB7}" scale="85" showPageBreaks="1" printArea="1" view="pageBreakPreview" topLeftCell="A4">
      <selection activeCell="B4" sqref="B4:B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1"/>
    </customSheetView>
    <customSheetView guid="{24F4758C-67F3-4B20-97DB-84278AACF495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2"/>
    </customSheetView>
    <customSheetView guid="{422A1A29-9DA7-4D46-A957-7E4AA61F5B21}" scale="85" showPageBreaks="1" printArea="1" view="pageBreakPreview" topLeftCell="A4">
      <selection activeCell="F6" sqref="F6"/>
      <rowBreaks count="1" manualBreakCount="1">
        <brk id="33" max="6" man="1"/>
      </rowBreaks>
      <pageMargins left="0.2" right="0.2" top="0.25" bottom="0.25" header="0.3" footer="0.3"/>
      <printOptions horizontalCentered="1"/>
      <pageSetup paperSize="9" scale="75" orientation="portrait" r:id="rId3"/>
    </customSheetView>
  </customSheetViews>
  <mergeCells count="12">
    <mergeCell ref="A54:E54"/>
    <mergeCell ref="A1:F1"/>
    <mergeCell ref="A2:F2"/>
    <mergeCell ref="A3:A4"/>
    <mergeCell ref="B3:B4"/>
    <mergeCell ref="C3:C4"/>
    <mergeCell ref="E3:E4"/>
    <mergeCell ref="A7:A8"/>
    <mergeCell ref="B7:B8"/>
    <mergeCell ref="C7:C8"/>
    <mergeCell ref="E7:E8"/>
    <mergeCell ref="F7:F8"/>
  </mergeCells>
  <printOptions horizontalCentered="1"/>
  <pageMargins left="0.2" right="0.2" top="0.5" bottom="0.25" header="0.3" footer="0.3"/>
  <pageSetup paperSize="9" scale="78" orientation="portrait" r:id="rId4"/>
  <rowBreaks count="1" manualBreakCount="1">
    <brk id="33" max="5" man="1"/>
  </rowBreaks>
  <ignoredErrors>
    <ignoredError sqref="F9 E16:F53 E10:F15" unlockedFormula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79998168889431442"/>
  </sheetPr>
  <dimension ref="A1:I42"/>
  <sheetViews>
    <sheetView rightToLeft="1" view="pageBreakPreview" topLeftCell="E37" zoomScaleNormal="100" zoomScaleSheetLayoutView="100" workbookViewId="0">
      <selection activeCell="B33" sqref="A33:XFD33"/>
    </sheetView>
  </sheetViews>
  <sheetFormatPr defaultColWidth="9.140625" defaultRowHeight="18" x14ac:dyDescent="0.45"/>
  <cols>
    <col min="1" max="1" width="13.7109375" style="265" customWidth="1"/>
    <col min="2" max="2" width="59.5703125" style="265" customWidth="1"/>
    <col min="3" max="3" width="22.7109375" style="265" customWidth="1"/>
    <col min="4" max="4" width="12.7109375" style="265" customWidth="1"/>
    <col min="5" max="5" width="10" style="265" customWidth="1"/>
    <col min="6" max="6" width="9.28515625" style="265" customWidth="1"/>
    <col min="7" max="7" width="21" style="265" customWidth="1"/>
    <col min="8" max="8" width="9.140625" style="270"/>
    <col min="9" max="16384" width="9.140625" style="264"/>
  </cols>
  <sheetData>
    <row r="1" spans="1:9" ht="30" customHeight="1" thickBot="1" x14ac:dyDescent="0.5">
      <c r="A1" s="352" t="s">
        <v>190</v>
      </c>
      <c r="B1" s="353"/>
      <c r="C1" s="353"/>
      <c r="D1" s="353"/>
      <c r="E1" s="353"/>
      <c r="F1" s="353"/>
      <c r="G1" s="354"/>
    </row>
    <row r="2" spans="1:9" ht="30" customHeight="1" thickBot="1" x14ac:dyDescent="0.5">
      <c r="A2" s="355" t="s">
        <v>169</v>
      </c>
      <c r="B2" s="355"/>
      <c r="C2" s="355"/>
      <c r="D2" s="355"/>
      <c r="E2" s="355"/>
      <c r="F2" s="355"/>
      <c r="G2" s="355"/>
    </row>
    <row r="3" spans="1:9" ht="30" customHeight="1" x14ac:dyDescent="0.45">
      <c r="A3" s="370" t="s">
        <v>109</v>
      </c>
      <c r="B3" s="371"/>
      <c r="C3" s="371"/>
      <c r="D3" s="371"/>
      <c r="E3" s="371"/>
      <c r="F3" s="371"/>
      <c r="G3" s="372"/>
    </row>
    <row r="4" spans="1:9" s="269" customFormat="1" ht="30" customHeight="1" x14ac:dyDescent="0.25">
      <c r="A4" s="366" t="s">
        <v>12</v>
      </c>
      <c r="B4" s="368" t="s">
        <v>13</v>
      </c>
      <c r="C4" s="368" t="s">
        <v>110</v>
      </c>
      <c r="D4" s="369" t="s">
        <v>37</v>
      </c>
      <c r="E4" s="379" t="s">
        <v>0</v>
      </c>
      <c r="F4" s="383" t="s">
        <v>200</v>
      </c>
      <c r="G4" s="122" t="s">
        <v>38</v>
      </c>
      <c r="H4" s="283"/>
    </row>
    <row r="5" spans="1:9" s="268" customFormat="1" ht="30" customHeight="1" thickBot="1" x14ac:dyDescent="0.5">
      <c r="A5" s="367"/>
      <c r="B5" s="369"/>
      <c r="C5" s="369"/>
      <c r="D5" s="373"/>
      <c r="E5" s="380"/>
      <c r="F5" s="384"/>
      <c r="G5" s="123" t="s">
        <v>211</v>
      </c>
      <c r="H5" s="284"/>
    </row>
    <row r="6" spans="1:9" s="286" customFormat="1" ht="30" customHeight="1" thickBot="1" x14ac:dyDescent="0.55000000000000004">
      <c r="A6" s="124">
        <v>301010000</v>
      </c>
      <c r="B6" s="125" t="s">
        <v>63</v>
      </c>
      <c r="C6" s="106"/>
      <c r="D6" s="106"/>
      <c r="E6" s="107"/>
      <c r="F6" s="107"/>
      <c r="G6" s="126"/>
      <c r="H6" s="285"/>
    </row>
    <row r="7" spans="1:9" s="288" customFormat="1" ht="30" customHeight="1" x14ac:dyDescent="0.5">
      <c r="A7" s="127">
        <v>301010100</v>
      </c>
      <c r="B7" s="128" t="s">
        <v>39</v>
      </c>
      <c r="C7" s="94"/>
      <c r="D7" s="129"/>
      <c r="E7" s="130"/>
      <c r="F7" s="130"/>
      <c r="G7" s="131"/>
      <c r="H7" s="287"/>
    </row>
    <row r="8" spans="1:9" ht="30" customHeight="1" x14ac:dyDescent="0.45">
      <c r="A8" s="261">
        <v>301010101</v>
      </c>
      <c r="B8" s="132" t="s">
        <v>40</v>
      </c>
      <c r="C8" s="258" t="s">
        <v>41</v>
      </c>
      <c r="D8" s="133">
        <v>3300000</v>
      </c>
      <c r="E8" s="292">
        <f>ROUND(IF(' روکش برآورد '!F5/1000000000&lt;=7,0.0495*' روکش برآورد '!F5/1000000000+0.0415,IF(' روکش برآورد '!F5/1000000000&lt;=60,0.033*' روکش برآورد '!F5/1000000000+0.157,IF(' روکش برآورد '!F5/1000000000&lt;=85,0.019*' روکش برآورد '!F5/1000000000+0.997,0.008*' روکش برآورد '!F5/1000000000+1.932))),2)</f>
        <v>0.61</v>
      </c>
      <c r="F8" s="134">
        <f>'ورودی محاسبات'!F16</f>
        <v>1.25</v>
      </c>
      <c r="G8" s="135">
        <f>D8*E8*F8</f>
        <v>2516250</v>
      </c>
      <c r="I8" s="271"/>
    </row>
    <row r="9" spans="1:9" ht="30" customHeight="1" x14ac:dyDescent="0.45">
      <c r="A9" s="261">
        <v>301010102</v>
      </c>
      <c r="B9" s="132" t="s">
        <v>111</v>
      </c>
      <c r="C9" s="258" t="s">
        <v>41</v>
      </c>
      <c r="D9" s="133">
        <v>6800000</v>
      </c>
      <c r="E9" s="134">
        <f t="shared" ref="E9:F12" si="0">E$8</f>
        <v>0.61</v>
      </c>
      <c r="F9" s="134">
        <f>F$8</f>
        <v>1.25</v>
      </c>
      <c r="G9" s="135">
        <f>D9*E9*F9</f>
        <v>5185000</v>
      </c>
      <c r="I9" s="271"/>
    </row>
    <row r="10" spans="1:9" ht="30" customHeight="1" x14ac:dyDescent="0.45">
      <c r="A10" s="261">
        <v>301010103</v>
      </c>
      <c r="B10" s="132" t="s">
        <v>112</v>
      </c>
      <c r="C10" s="258" t="s">
        <v>41</v>
      </c>
      <c r="D10" s="133">
        <v>6800000</v>
      </c>
      <c r="E10" s="134">
        <f t="shared" si="0"/>
        <v>0.61</v>
      </c>
      <c r="F10" s="134">
        <f t="shared" si="0"/>
        <v>1.25</v>
      </c>
      <c r="G10" s="135">
        <f t="shared" ref="G10:G25" si="1">D10*E10*F10</f>
        <v>5185000</v>
      </c>
      <c r="I10" s="271"/>
    </row>
    <row r="11" spans="1:9" ht="30" customHeight="1" x14ac:dyDescent="0.45">
      <c r="A11" s="261">
        <v>301010104</v>
      </c>
      <c r="B11" s="132" t="s">
        <v>113</v>
      </c>
      <c r="C11" s="258" t="s">
        <v>41</v>
      </c>
      <c r="D11" s="133">
        <v>6800000</v>
      </c>
      <c r="E11" s="134">
        <f t="shared" si="0"/>
        <v>0.61</v>
      </c>
      <c r="F11" s="134">
        <f t="shared" si="0"/>
        <v>1.25</v>
      </c>
      <c r="G11" s="135">
        <f t="shared" si="1"/>
        <v>5185000</v>
      </c>
      <c r="I11" s="271"/>
    </row>
    <row r="12" spans="1:9" s="290" customFormat="1" ht="30" customHeight="1" thickBot="1" x14ac:dyDescent="0.5">
      <c r="A12" s="136">
        <v>301010105</v>
      </c>
      <c r="B12" s="137" t="s">
        <v>114</v>
      </c>
      <c r="C12" s="120" t="s">
        <v>41</v>
      </c>
      <c r="D12" s="133">
        <v>6800000</v>
      </c>
      <c r="E12" s="138">
        <f t="shared" si="0"/>
        <v>0.61</v>
      </c>
      <c r="F12" s="138">
        <f t="shared" si="0"/>
        <v>1.25</v>
      </c>
      <c r="G12" s="139">
        <f t="shared" si="1"/>
        <v>5185000</v>
      </c>
      <c r="H12" s="270"/>
      <c r="I12" s="289"/>
    </row>
    <row r="13" spans="1:9" s="288" customFormat="1" ht="30" customHeight="1" x14ac:dyDescent="0.5">
      <c r="A13" s="127">
        <v>301010200</v>
      </c>
      <c r="B13" s="128" t="s">
        <v>64</v>
      </c>
      <c r="C13" s="94"/>
      <c r="D13" s="129"/>
      <c r="E13" s="130"/>
      <c r="F13" s="130"/>
      <c r="G13" s="140"/>
      <c r="H13" s="270"/>
      <c r="I13" s="291"/>
    </row>
    <row r="14" spans="1:9" s="282" customFormat="1" ht="30" customHeight="1" x14ac:dyDescent="0.5">
      <c r="A14" s="141">
        <v>301010201</v>
      </c>
      <c r="B14" s="132" t="s">
        <v>65</v>
      </c>
      <c r="C14" s="142" t="s">
        <v>41</v>
      </c>
      <c r="D14" s="133">
        <v>8400000</v>
      </c>
      <c r="E14" s="134">
        <f t="shared" ref="E14:F18" si="2">E$8</f>
        <v>0.61</v>
      </c>
      <c r="F14" s="134">
        <f t="shared" si="2"/>
        <v>1.25</v>
      </c>
      <c r="G14" s="135">
        <f t="shared" si="1"/>
        <v>6405000</v>
      </c>
      <c r="H14" s="270"/>
      <c r="I14" s="281"/>
    </row>
    <row r="15" spans="1:9" ht="36" customHeight="1" x14ac:dyDescent="0.45">
      <c r="A15" s="141">
        <v>301010202</v>
      </c>
      <c r="B15" s="132" t="s">
        <v>115</v>
      </c>
      <c r="C15" s="142" t="s">
        <v>41</v>
      </c>
      <c r="D15" s="133">
        <v>6800000</v>
      </c>
      <c r="E15" s="134">
        <f t="shared" si="2"/>
        <v>0.61</v>
      </c>
      <c r="F15" s="134">
        <f t="shared" si="2"/>
        <v>1.25</v>
      </c>
      <c r="G15" s="135">
        <f t="shared" si="1"/>
        <v>5185000</v>
      </c>
      <c r="I15" s="271"/>
    </row>
    <row r="16" spans="1:9" ht="30" customHeight="1" x14ac:dyDescent="0.45">
      <c r="A16" s="141">
        <v>301010203</v>
      </c>
      <c r="B16" s="132" t="s">
        <v>116</v>
      </c>
      <c r="C16" s="142" t="s">
        <v>41</v>
      </c>
      <c r="D16" s="133">
        <v>6800000</v>
      </c>
      <c r="E16" s="134">
        <f t="shared" si="2"/>
        <v>0.61</v>
      </c>
      <c r="F16" s="134">
        <f t="shared" si="2"/>
        <v>1.25</v>
      </c>
      <c r="G16" s="135">
        <f t="shared" si="1"/>
        <v>5185000</v>
      </c>
      <c r="I16" s="271"/>
    </row>
    <row r="17" spans="1:9" ht="30" customHeight="1" x14ac:dyDescent="0.45">
      <c r="A17" s="141">
        <v>301010204</v>
      </c>
      <c r="B17" s="132" t="s">
        <v>117</v>
      </c>
      <c r="C17" s="142" t="s">
        <v>41</v>
      </c>
      <c r="D17" s="133">
        <v>6800000</v>
      </c>
      <c r="E17" s="134">
        <f t="shared" si="2"/>
        <v>0.61</v>
      </c>
      <c r="F17" s="134">
        <f t="shared" si="2"/>
        <v>1.25</v>
      </c>
      <c r="G17" s="135">
        <f t="shared" si="1"/>
        <v>5185000</v>
      </c>
      <c r="I17" s="271"/>
    </row>
    <row r="18" spans="1:9" ht="30" customHeight="1" thickBot="1" x14ac:dyDescent="0.5">
      <c r="A18" s="143">
        <v>301010205</v>
      </c>
      <c r="B18" s="137" t="s">
        <v>66</v>
      </c>
      <c r="C18" s="144" t="s">
        <v>41</v>
      </c>
      <c r="D18" s="133">
        <v>6800000</v>
      </c>
      <c r="E18" s="138">
        <f t="shared" si="2"/>
        <v>0.61</v>
      </c>
      <c r="F18" s="138">
        <f t="shared" si="2"/>
        <v>1.25</v>
      </c>
      <c r="G18" s="139">
        <f t="shared" si="1"/>
        <v>5185000</v>
      </c>
      <c r="I18" s="271"/>
    </row>
    <row r="19" spans="1:9" s="288" customFormat="1" ht="30" customHeight="1" x14ac:dyDescent="0.5">
      <c r="A19" s="145">
        <v>301020000</v>
      </c>
      <c r="B19" s="146" t="s">
        <v>43</v>
      </c>
      <c r="C19" s="117"/>
      <c r="D19" s="147"/>
      <c r="E19" s="147"/>
      <c r="F19" s="147"/>
      <c r="G19" s="148"/>
      <c r="H19" s="270"/>
      <c r="I19" s="291"/>
    </row>
    <row r="20" spans="1:9" ht="39.75" customHeight="1" x14ac:dyDescent="0.45">
      <c r="A20" s="149">
        <v>301020100</v>
      </c>
      <c r="B20" s="132" t="s">
        <v>118</v>
      </c>
      <c r="C20" s="97" t="s">
        <v>41</v>
      </c>
      <c r="D20" s="90">
        <v>41900000</v>
      </c>
      <c r="E20" s="91">
        <f t="shared" ref="E20:F25" si="3">E$8</f>
        <v>0.61</v>
      </c>
      <c r="F20" s="91">
        <f t="shared" si="3"/>
        <v>1.25</v>
      </c>
      <c r="G20" s="135">
        <f t="shared" si="1"/>
        <v>31948750</v>
      </c>
      <c r="I20" s="271"/>
    </row>
    <row r="21" spans="1:9" s="268" customFormat="1" ht="30" customHeight="1" x14ac:dyDescent="0.45">
      <c r="A21" s="149">
        <v>301020200</v>
      </c>
      <c r="B21" s="132" t="s">
        <v>119</v>
      </c>
      <c r="C21" s="97" t="s">
        <v>41</v>
      </c>
      <c r="D21" s="90">
        <v>41900000</v>
      </c>
      <c r="E21" s="91">
        <f t="shared" si="3"/>
        <v>0.61</v>
      </c>
      <c r="F21" s="91">
        <f t="shared" si="3"/>
        <v>1.25</v>
      </c>
      <c r="G21" s="135">
        <f t="shared" si="1"/>
        <v>31948750</v>
      </c>
      <c r="H21" s="270"/>
      <c r="I21" s="273"/>
    </row>
    <row r="22" spans="1:9" ht="30" customHeight="1" x14ac:dyDescent="0.45">
      <c r="A22" s="149">
        <v>301020300</v>
      </c>
      <c r="B22" s="132" t="s">
        <v>280</v>
      </c>
      <c r="C22" s="97" t="s">
        <v>41</v>
      </c>
      <c r="D22" s="90">
        <v>21800000</v>
      </c>
      <c r="E22" s="91">
        <f t="shared" si="3"/>
        <v>0.61</v>
      </c>
      <c r="F22" s="91">
        <f t="shared" si="3"/>
        <v>1.25</v>
      </c>
      <c r="G22" s="135">
        <f t="shared" si="1"/>
        <v>16622500</v>
      </c>
      <c r="I22" s="271"/>
    </row>
    <row r="23" spans="1:9" ht="36" customHeight="1" x14ac:dyDescent="0.45">
      <c r="A23" s="149">
        <v>301020400</v>
      </c>
      <c r="B23" s="132" t="s">
        <v>120</v>
      </c>
      <c r="C23" s="97" t="s">
        <v>121</v>
      </c>
      <c r="D23" s="90">
        <v>77000000</v>
      </c>
      <c r="E23" s="91">
        <f t="shared" si="3"/>
        <v>0.61</v>
      </c>
      <c r="F23" s="91">
        <f t="shared" si="3"/>
        <v>1.25</v>
      </c>
      <c r="G23" s="135">
        <f t="shared" si="1"/>
        <v>58712500</v>
      </c>
      <c r="I23" s="271"/>
    </row>
    <row r="24" spans="1:9" ht="30" customHeight="1" x14ac:dyDescent="0.45">
      <c r="A24" s="149">
        <v>301020500</v>
      </c>
      <c r="B24" s="132" t="s">
        <v>67</v>
      </c>
      <c r="C24" s="97" t="s">
        <v>41</v>
      </c>
      <c r="D24" s="90">
        <v>8400000</v>
      </c>
      <c r="E24" s="91">
        <f t="shared" si="3"/>
        <v>0.61</v>
      </c>
      <c r="F24" s="91">
        <f t="shared" si="3"/>
        <v>1.25</v>
      </c>
      <c r="G24" s="135">
        <f t="shared" si="1"/>
        <v>6405000</v>
      </c>
      <c r="I24" s="271"/>
    </row>
    <row r="25" spans="1:9" ht="30" customHeight="1" thickBot="1" x14ac:dyDescent="0.5">
      <c r="A25" s="150">
        <v>301020600</v>
      </c>
      <c r="B25" s="137" t="s">
        <v>68</v>
      </c>
      <c r="C25" s="97" t="s">
        <v>41</v>
      </c>
      <c r="D25" s="90">
        <v>8400000</v>
      </c>
      <c r="E25" s="102">
        <f t="shared" si="3"/>
        <v>0.61</v>
      </c>
      <c r="F25" s="102">
        <f t="shared" si="3"/>
        <v>1.25</v>
      </c>
      <c r="G25" s="139">
        <f t="shared" si="1"/>
        <v>6405000</v>
      </c>
      <c r="I25" s="271"/>
    </row>
    <row r="26" spans="1:9" s="282" customFormat="1" ht="30" customHeight="1" x14ac:dyDescent="0.5">
      <c r="A26" s="151">
        <v>301030000</v>
      </c>
      <c r="B26" s="146" t="s">
        <v>44</v>
      </c>
      <c r="C26" s="152"/>
      <c r="D26" s="129"/>
      <c r="E26" s="130"/>
      <c r="F26" s="130"/>
      <c r="G26" s="153"/>
      <c r="H26" s="270"/>
      <c r="I26" s="281"/>
    </row>
    <row r="27" spans="1:9" ht="30" customHeight="1" x14ac:dyDescent="0.45">
      <c r="A27" s="381">
        <v>301030100</v>
      </c>
      <c r="B27" s="382" t="s">
        <v>276</v>
      </c>
      <c r="C27" s="154" t="s">
        <v>122</v>
      </c>
      <c r="D27" s="385">
        <v>26900000</v>
      </c>
      <c r="E27" s="390">
        <f t="shared" ref="E27:F32" si="4">E$8</f>
        <v>0.61</v>
      </c>
      <c r="F27" s="390">
        <f t="shared" si="4"/>
        <v>1.25</v>
      </c>
      <c r="G27" s="378">
        <f>D27*E27*F27</f>
        <v>20511250</v>
      </c>
      <c r="H27" s="377"/>
      <c r="I27" s="271"/>
    </row>
    <row r="28" spans="1:9" s="268" customFormat="1" ht="30" customHeight="1" x14ac:dyDescent="0.45">
      <c r="A28" s="381"/>
      <c r="B28" s="382"/>
      <c r="C28" s="155" t="s">
        <v>252</v>
      </c>
      <c r="D28" s="386"/>
      <c r="E28" s="391">
        <f t="shared" si="4"/>
        <v>0.61</v>
      </c>
      <c r="F28" s="391">
        <f t="shared" si="4"/>
        <v>1.25</v>
      </c>
      <c r="G28" s="378"/>
      <c r="H28" s="377"/>
      <c r="I28" s="273"/>
    </row>
    <row r="29" spans="1:9" ht="30" customHeight="1" x14ac:dyDescent="0.45">
      <c r="A29" s="261">
        <v>301030200</v>
      </c>
      <c r="B29" s="132" t="s">
        <v>277</v>
      </c>
      <c r="C29" s="156" t="s">
        <v>41</v>
      </c>
      <c r="D29" s="90">
        <v>13300000</v>
      </c>
      <c r="E29" s="91">
        <f t="shared" si="4"/>
        <v>0.61</v>
      </c>
      <c r="F29" s="91">
        <f t="shared" si="4"/>
        <v>1.25</v>
      </c>
      <c r="G29" s="260">
        <f>D29*E29*F29</f>
        <v>10141250</v>
      </c>
      <c r="I29" s="271"/>
    </row>
    <row r="30" spans="1:9" ht="30" customHeight="1" x14ac:dyDescent="0.45">
      <c r="A30" s="261">
        <v>301030300</v>
      </c>
      <c r="B30" s="132" t="s">
        <v>123</v>
      </c>
      <c r="C30" s="156" t="s">
        <v>45</v>
      </c>
      <c r="D30" s="90">
        <v>13300000</v>
      </c>
      <c r="E30" s="91">
        <f t="shared" si="4"/>
        <v>0.61</v>
      </c>
      <c r="F30" s="91">
        <f t="shared" si="4"/>
        <v>1.25</v>
      </c>
      <c r="G30" s="260">
        <f t="shared" ref="G30:G40" si="5">D30*E30*F30</f>
        <v>10141250</v>
      </c>
      <c r="I30" s="271"/>
    </row>
    <row r="31" spans="1:9" ht="30" customHeight="1" x14ac:dyDescent="0.45">
      <c r="A31" s="261">
        <v>301030400</v>
      </c>
      <c r="B31" s="132" t="s">
        <v>124</v>
      </c>
      <c r="C31" s="156" t="s">
        <v>41</v>
      </c>
      <c r="D31" s="90">
        <v>13300000</v>
      </c>
      <c r="E31" s="91">
        <f t="shared" si="4"/>
        <v>0.61</v>
      </c>
      <c r="F31" s="91">
        <f t="shared" si="4"/>
        <v>1.25</v>
      </c>
      <c r="G31" s="260">
        <f t="shared" si="5"/>
        <v>10141250</v>
      </c>
      <c r="I31" s="271"/>
    </row>
    <row r="32" spans="1:9" ht="30" customHeight="1" thickBot="1" x14ac:dyDescent="0.5">
      <c r="A32" s="261">
        <v>301030500</v>
      </c>
      <c r="B32" s="157" t="s">
        <v>125</v>
      </c>
      <c r="C32" s="156" t="s">
        <v>41</v>
      </c>
      <c r="D32" s="90">
        <v>20100000</v>
      </c>
      <c r="E32" s="91">
        <f t="shared" si="4"/>
        <v>0.61</v>
      </c>
      <c r="F32" s="91">
        <f t="shared" si="4"/>
        <v>1.25</v>
      </c>
      <c r="G32" s="260">
        <f t="shared" si="5"/>
        <v>15326250</v>
      </c>
      <c r="I32" s="271"/>
    </row>
    <row r="33" spans="1:9" s="288" customFormat="1" ht="30" customHeight="1" x14ac:dyDescent="0.5">
      <c r="A33" s="151">
        <v>301040000</v>
      </c>
      <c r="B33" s="146" t="s">
        <v>46</v>
      </c>
      <c r="C33" s="129"/>
      <c r="D33" s="129"/>
      <c r="E33" s="130"/>
      <c r="F33" s="130"/>
      <c r="G33" s="140"/>
      <c r="H33" s="270"/>
      <c r="I33" s="291"/>
    </row>
    <row r="34" spans="1:9" ht="38.25" customHeight="1" thickBot="1" x14ac:dyDescent="0.5">
      <c r="A34" s="261">
        <v>301040100</v>
      </c>
      <c r="B34" s="132" t="s">
        <v>295</v>
      </c>
      <c r="C34" s="156" t="s">
        <v>126</v>
      </c>
      <c r="D34" s="90">
        <v>32500000</v>
      </c>
      <c r="E34" s="91">
        <f t="shared" ref="E34:F34" si="6">E$8</f>
        <v>0.61</v>
      </c>
      <c r="F34" s="91">
        <f t="shared" si="6"/>
        <v>1.25</v>
      </c>
      <c r="G34" s="260">
        <f t="shared" si="5"/>
        <v>24781250</v>
      </c>
      <c r="I34" s="271"/>
    </row>
    <row r="35" spans="1:9" ht="30" customHeight="1" x14ac:dyDescent="0.45">
      <c r="A35" s="151">
        <v>301050000</v>
      </c>
      <c r="B35" s="128" t="s">
        <v>129</v>
      </c>
      <c r="C35" s="129"/>
      <c r="D35" s="129"/>
      <c r="E35" s="130"/>
      <c r="F35" s="130"/>
      <c r="G35" s="140"/>
      <c r="I35" s="271"/>
    </row>
    <row r="36" spans="1:9" s="288" customFormat="1" ht="38.25" customHeight="1" thickBot="1" x14ac:dyDescent="0.55000000000000004">
      <c r="A36" s="136">
        <v>301050100</v>
      </c>
      <c r="B36" s="161" t="s">
        <v>224</v>
      </c>
      <c r="C36" s="162" t="s">
        <v>41</v>
      </c>
      <c r="D36" s="101">
        <v>13300000</v>
      </c>
      <c r="E36" s="102">
        <f>E$8</f>
        <v>0.61</v>
      </c>
      <c r="F36" s="102">
        <f>F$8</f>
        <v>1.25</v>
      </c>
      <c r="G36" s="103">
        <f t="shared" si="5"/>
        <v>10141250</v>
      </c>
      <c r="H36" s="270"/>
      <c r="I36" s="291"/>
    </row>
    <row r="37" spans="1:9" ht="30" customHeight="1" x14ac:dyDescent="0.45">
      <c r="A37" s="151">
        <v>301060000</v>
      </c>
      <c r="B37" s="146" t="s">
        <v>60</v>
      </c>
      <c r="C37" s="163"/>
      <c r="D37" s="129"/>
      <c r="E37" s="130"/>
      <c r="F37" s="130"/>
      <c r="G37" s="140"/>
      <c r="I37" s="271"/>
    </row>
    <row r="38" spans="1:9" s="288" customFormat="1" ht="30" customHeight="1" thickBot="1" x14ac:dyDescent="0.55000000000000004">
      <c r="A38" s="150">
        <v>301060100</v>
      </c>
      <c r="B38" s="161" t="s">
        <v>69</v>
      </c>
      <c r="C38" s="100" t="s">
        <v>41</v>
      </c>
      <c r="D38" s="101">
        <v>35100000</v>
      </c>
      <c r="E38" s="102">
        <f>E$8</f>
        <v>0.61</v>
      </c>
      <c r="F38" s="102">
        <f>F$8</f>
        <v>1.25</v>
      </c>
      <c r="G38" s="103">
        <f t="shared" si="5"/>
        <v>26763750</v>
      </c>
      <c r="H38" s="270"/>
      <c r="I38" s="291"/>
    </row>
    <row r="39" spans="1:9" ht="30" customHeight="1" x14ac:dyDescent="0.45">
      <c r="A39" s="151">
        <v>301070000</v>
      </c>
      <c r="B39" s="146" t="s">
        <v>62</v>
      </c>
      <c r="C39" s="117"/>
      <c r="D39" s="129"/>
      <c r="E39" s="130"/>
      <c r="F39" s="130"/>
      <c r="G39" s="140"/>
      <c r="I39" s="271"/>
    </row>
    <row r="40" spans="1:9" ht="30" customHeight="1" thickBot="1" x14ac:dyDescent="0.5">
      <c r="A40" s="150">
        <v>301070100</v>
      </c>
      <c r="B40" s="161" t="s">
        <v>47</v>
      </c>
      <c r="C40" s="100" t="s">
        <v>3</v>
      </c>
      <c r="D40" s="101">
        <v>13300000</v>
      </c>
      <c r="E40" s="102">
        <f>E$8</f>
        <v>0.61</v>
      </c>
      <c r="F40" s="102">
        <f>F$8</f>
        <v>1.25</v>
      </c>
      <c r="G40" s="103">
        <f t="shared" si="5"/>
        <v>10141250</v>
      </c>
      <c r="I40" s="271"/>
    </row>
    <row r="41" spans="1:9" ht="30" customHeight="1" thickBot="1" x14ac:dyDescent="0.5">
      <c r="A41" s="387" t="s">
        <v>222</v>
      </c>
      <c r="B41" s="388"/>
      <c r="C41" s="388"/>
      <c r="D41" s="388"/>
      <c r="E41" s="388"/>
      <c r="F41" s="389"/>
      <c r="G41" s="164">
        <f>SUM(G8:G40)</f>
        <v>340532500</v>
      </c>
      <c r="I41" s="271"/>
    </row>
    <row r="42" spans="1:9" ht="30" customHeight="1" thickBot="1" x14ac:dyDescent="0.5">
      <c r="A42" s="374" t="s">
        <v>210</v>
      </c>
      <c r="B42" s="375"/>
      <c r="C42" s="375"/>
      <c r="D42" s="375"/>
      <c r="E42" s="375"/>
      <c r="F42" s="376"/>
      <c r="G42" s="165">
        <f>G41*'ورودی محاسبات'!F14</f>
        <v>6129585000</v>
      </c>
      <c r="I42" s="271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>
      <selection sqref="A1:G2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1"/>
    </customSheetView>
    <customSheetView guid="{24F4758C-67F3-4B20-97DB-84278AACF495}" scale="85" showPageBreaks="1" printArea="1" view="pageBreakPreview" topLeftCell="A43">
      <selection activeCell="G53" sqref="G53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2"/>
    </customSheetView>
    <customSheetView guid="{422A1A29-9DA7-4D46-A957-7E4AA61F5B21}" scale="85" showPageBreaks="1" printArea="1" view="pageBreakPreview">
      <selection activeCell="B7" sqref="B7"/>
      <rowBreaks count="1" manualBreakCount="1">
        <brk id="32" max="6" man="1"/>
      </rowBreaks>
      <pageMargins left="0.2" right="0.2" top="0.25" bottom="0.25" header="0.3" footer="0.3"/>
      <printOptions horizontalCentered="1"/>
      <pageSetup paperSize="9" scale="68" orientation="portrait" r:id="rId3"/>
    </customSheetView>
  </customSheetViews>
  <mergeCells count="18">
    <mergeCell ref="A42:F42"/>
    <mergeCell ref="H27:H28"/>
    <mergeCell ref="G27:G28"/>
    <mergeCell ref="E4:E5"/>
    <mergeCell ref="A27:A28"/>
    <mergeCell ref="B27:B28"/>
    <mergeCell ref="F4:F5"/>
    <mergeCell ref="D27:D28"/>
    <mergeCell ref="A41:F41"/>
    <mergeCell ref="E27:E28"/>
    <mergeCell ref="F27:F28"/>
    <mergeCell ref="A1:G1"/>
    <mergeCell ref="A2:G2"/>
    <mergeCell ref="A4:A5"/>
    <mergeCell ref="B4:B5"/>
    <mergeCell ref="C4:C5"/>
    <mergeCell ref="A3:G3"/>
    <mergeCell ref="D4:D5"/>
  </mergeCells>
  <printOptions horizontalCentered="1"/>
  <pageMargins left="0.2" right="0.2" top="0.5" bottom="0.25" header="0.3" footer="0.3"/>
  <pageSetup paperSize="9" scale="67" orientation="portrait" r:id="rId4"/>
  <rowBreaks count="1" manualBreakCount="1">
    <brk id="34" max="6" man="1"/>
  </rowBreaks>
  <ignoredErrors>
    <ignoredError sqref="E9:G32 F8:G8 G42 E35:G40 E33:G3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66"/>
  <sheetViews>
    <sheetView rightToLeft="1" view="pageBreakPreview" topLeftCell="F53" zoomScaleNormal="100" zoomScaleSheetLayoutView="100" workbookViewId="0">
      <selection activeCell="A62" sqref="A62:G62"/>
    </sheetView>
  </sheetViews>
  <sheetFormatPr defaultColWidth="9.140625" defaultRowHeight="18" x14ac:dyDescent="0.45"/>
  <cols>
    <col min="1" max="1" width="13.7109375" style="264" customWidth="1"/>
    <col min="2" max="2" width="45.7109375" style="265" customWidth="1"/>
    <col min="3" max="3" width="16.85546875" style="264" customWidth="1"/>
    <col min="4" max="4" width="13.140625" style="264" customWidth="1"/>
    <col min="5" max="5" width="10.85546875" style="264" customWidth="1"/>
    <col min="6" max="6" width="9.5703125" style="264" customWidth="1"/>
    <col min="7" max="7" width="8.7109375" style="264" customWidth="1"/>
    <col min="8" max="8" width="15.5703125" style="280" customWidth="1"/>
    <col min="9" max="16384" width="9.140625" style="264"/>
  </cols>
  <sheetData>
    <row r="1" spans="1:16" ht="30" customHeight="1" thickBot="1" x14ac:dyDescent="0.5">
      <c r="A1" s="352" t="s">
        <v>191</v>
      </c>
      <c r="B1" s="353"/>
      <c r="C1" s="353"/>
      <c r="D1" s="353"/>
      <c r="E1" s="353"/>
      <c r="F1" s="353"/>
      <c r="G1" s="353"/>
      <c r="H1" s="354"/>
    </row>
    <row r="2" spans="1:16" ht="30" customHeight="1" thickBot="1" x14ac:dyDescent="0.5">
      <c r="A2" s="355" t="s">
        <v>168</v>
      </c>
      <c r="B2" s="355"/>
      <c r="C2" s="355"/>
      <c r="D2" s="355"/>
      <c r="E2" s="355"/>
      <c r="F2" s="355"/>
      <c r="G2" s="355"/>
      <c r="H2" s="355"/>
      <c r="I2" s="293" t="s">
        <v>262</v>
      </c>
    </row>
    <row r="3" spans="1:16" ht="30" customHeight="1" thickBot="1" x14ac:dyDescent="0.5">
      <c r="A3" s="393" t="s">
        <v>130</v>
      </c>
      <c r="B3" s="394"/>
      <c r="C3" s="394"/>
      <c r="D3" s="394"/>
      <c r="E3" s="394"/>
      <c r="F3" s="394"/>
      <c r="G3" s="394"/>
      <c r="H3" s="372"/>
      <c r="L3" s="294"/>
      <c r="M3" s="295"/>
      <c r="N3" s="296"/>
      <c r="O3" s="297"/>
      <c r="P3" s="294"/>
    </row>
    <row r="4" spans="1:16" s="268" customFormat="1" ht="60" customHeight="1" thickBot="1" x14ac:dyDescent="0.5">
      <c r="A4" s="166" t="s">
        <v>12</v>
      </c>
      <c r="B4" s="167" t="s">
        <v>13</v>
      </c>
      <c r="C4" s="167" t="s">
        <v>14</v>
      </c>
      <c r="D4" s="167" t="s">
        <v>213</v>
      </c>
      <c r="E4" s="168" t="s">
        <v>259</v>
      </c>
      <c r="F4" s="167" t="s">
        <v>0</v>
      </c>
      <c r="G4" s="167" t="s">
        <v>200</v>
      </c>
      <c r="H4" s="169" t="s">
        <v>212</v>
      </c>
      <c r="L4" s="298"/>
      <c r="M4" s="298"/>
      <c r="N4" s="298"/>
      <c r="O4" s="298"/>
      <c r="P4" s="298"/>
    </row>
    <row r="5" spans="1:16" s="290" customFormat="1" ht="30" customHeight="1" thickBot="1" x14ac:dyDescent="0.5">
      <c r="A5" s="124">
        <v>302010000</v>
      </c>
      <c r="B5" s="170" t="s">
        <v>63</v>
      </c>
      <c r="C5" s="106"/>
      <c r="D5" s="106"/>
      <c r="E5" s="106"/>
      <c r="F5" s="171"/>
      <c r="G5" s="171"/>
      <c r="H5" s="172"/>
    </row>
    <row r="6" spans="1:16" ht="30" customHeight="1" x14ac:dyDescent="0.45">
      <c r="A6" s="127">
        <v>302010100</v>
      </c>
      <c r="B6" s="173" t="s">
        <v>39</v>
      </c>
      <c r="C6" s="94"/>
      <c r="D6" s="129"/>
      <c r="E6" s="129"/>
      <c r="F6" s="174"/>
      <c r="G6" s="174"/>
      <c r="H6" s="175"/>
    </row>
    <row r="7" spans="1:16" ht="30" customHeight="1" x14ac:dyDescent="0.45">
      <c r="A7" s="141">
        <v>302010101</v>
      </c>
      <c r="B7" s="176" t="s">
        <v>131</v>
      </c>
      <c r="C7" s="177" t="s">
        <v>1</v>
      </c>
      <c r="D7" s="178">
        <v>27500000</v>
      </c>
      <c r="E7" s="178">
        <v>1</v>
      </c>
      <c r="F7" s="301">
        <f>ROUND(IF(' روکش برآورد '!F4/1000000000&lt;=46,0.0088*' روکش برآورد '!F4/1000000000+0.08,IF(' روکش برآورد '!F4/1000000000&lt;=225,0.0024*' روکش برآورد '!F4/1000000000+0.3744,IF(' روکش برآورد '!F4/1000000000&lt;=950,0.00034*' روکش برآورد '!F4/1000000000+0.8379,IF(' روکش برآورد '!F4/1000000000&lt;=3500,0.00012*' روکش برآورد '!F4/1000000000+1.0469,0.0000135*' روکش برآورد '!F4/1000000000+1.41965)))),2)</f>
        <v>0.92</v>
      </c>
      <c r="G7" s="179">
        <f>'ورودی محاسبات'!F16</f>
        <v>1.25</v>
      </c>
      <c r="H7" s="180">
        <f>D7*F7*G7*E7</f>
        <v>31625000</v>
      </c>
      <c r="I7" s="270"/>
      <c r="J7" s="271"/>
    </row>
    <row r="8" spans="1:16" s="290" customFormat="1" ht="30" customHeight="1" x14ac:dyDescent="0.45">
      <c r="A8" s="141">
        <v>302010102</v>
      </c>
      <c r="B8" s="176" t="s">
        <v>132</v>
      </c>
      <c r="C8" s="177" t="s">
        <v>2</v>
      </c>
      <c r="D8" s="178">
        <v>65500000</v>
      </c>
      <c r="E8" s="178">
        <v>1</v>
      </c>
      <c r="F8" s="179">
        <f>F$7</f>
        <v>0.92</v>
      </c>
      <c r="G8" s="179">
        <f>G$7</f>
        <v>1.25</v>
      </c>
      <c r="H8" s="180">
        <f>D8*F8*G8*E8</f>
        <v>75325000</v>
      </c>
      <c r="I8" s="270"/>
      <c r="J8" s="289"/>
    </row>
    <row r="9" spans="1:16" ht="30" customHeight="1" x14ac:dyDescent="0.45">
      <c r="A9" s="141">
        <v>302010104</v>
      </c>
      <c r="B9" s="181" t="s">
        <v>133</v>
      </c>
      <c r="C9" s="177" t="s">
        <v>1</v>
      </c>
      <c r="D9" s="178">
        <v>10700000</v>
      </c>
      <c r="E9" s="178">
        <v>1</v>
      </c>
      <c r="F9" s="179">
        <f t="shared" ref="F9:F61" si="0">F$7</f>
        <v>0.92</v>
      </c>
      <c r="G9" s="179">
        <f t="shared" ref="G9:G61" si="1">G$7</f>
        <v>1.25</v>
      </c>
      <c r="H9" s="180">
        <f>D9*F9*G9*E9</f>
        <v>12305000</v>
      </c>
      <c r="I9" s="270"/>
      <c r="J9" s="271"/>
    </row>
    <row r="10" spans="1:16" s="268" customFormat="1" ht="30" customHeight="1" thickBot="1" x14ac:dyDescent="0.5">
      <c r="A10" s="182">
        <v>302010105</v>
      </c>
      <c r="B10" s="183" t="s">
        <v>4</v>
      </c>
      <c r="C10" s="158" t="s">
        <v>1</v>
      </c>
      <c r="D10" s="100" t="s">
        <v>86</v>
      </c>
      <c r="E10" s="100"/>
      <c r="F10" s="184"/>
      <c r="G10" s="184"/>
      <c r="H10" s="185"/>
      <c r="I10" s="270"/>
      <c r="J10" s="273"/>
    </row>
    <row r="11" spans="1:16" ht="30" customHeight="1" x14ac:dyDescent="0.45">
      <c r="A11" s="127">
        <v>302010200</v>
      </c>
      <c r="B11" s="173" t="s">
        <v>42</v>
      </c>
      <c r="C11" s="94"/>
      <c r="D11" s="129"/>
      <c r="E11" s="129"/>
      <c r="F11" s="174"/>
      <c r="G11" s="174"/>
      <c r="H11" s="175"/>
      <c r="I11" s="270"/>
      <c r="J11" s="271"/>
    </row>
    <row r="12" spans="1:16" ht="30" customHeight="1" x14ac:dyDescent="0.45">
      <c r="A12" s="141">
        <v>302010201</v>
      </c>
      <c r="B12" s="176" t="s">
        <v>242</v>
      </c>
      <c r="C12" s="177" t="s">
        <v>1</v>
      </c>
      <c r="D12" s="178">
        <v>87500000</v>
      </c>
      <c r="E12" s="178">
        <v>1</v>
      </c>
      <c r="F12" s="179">
        <f t="shared" si="0"/>
        <v>0.92</v>
      </c>
      <c r="G12" s="179">
        <f t="shared" si="1"/>
        <v>1.25</v>
      </c>
      <c r="H12" s="180">
        <f t="shared" ref="H12:H61" si="2">D12*F12*G12*E12</f>
        <v>100625000</v>
      </c>
      <c r="I12" s="270"/>
      <c r="J12" s="271"/>
    </row>
    <row r="13" spans="1:16" ht="33.75" customHeight="1" x14ac:dyDescent="0.45">
      <c r="A13" s="141">
        <v>302010202</v>
      </c>
      <c r="B13" s="176" t="s">
        <v>134</v>
      </c>
      <c r="C13" s="177" t="s">
        <v>135</v>
      </c>
      <c r="D13" s="178">
        <v>32900000</v>
      </c>
      <c r="E13" s="178">
        <v>1</v>
      </c>
      <c r="F13" s="179">
        <f t="shared" si="0"/>
        <v>0.92</v>
      </c>
      <c r="G13" s="179">
        <f t="shared" si="1"/>
        <v>1.25</v>
      </c>
      <c r="H13" s="180">
        <f t="shared" si="2"/>
        <v>37835000</v>
      </c>
      <c r="I13" s="270"/>
      <c r="J13" s="271"/>
    </row>
    <row r="14" spans="1:16" ht="30" customHeight="1" x14ac:dyDescent="0.45">
      <c r="A14" s="141">
        <v>302010203</v>
      </c>
      <c r="B14" s="176" t="s">
        <v>136</v>
      </c>
      <c r="C14" s="177" t="s">
        <v>1</v>
      </c>
      <c r="D14" s="178">
        <v>32900000</v>
      </c>
      <c r="E14" s="178">
        <v>1</v>
      </c>
      <c r="F14" s="179">
        <f t="shared" si="0"/>
        <v>0.92</v>
      </c>
      <c r="G14" s="179">
        <f t="shared" si="1"/>
        <v>1.25</v>
      </c>
      <c r="H14" s="180">
        <f>D14*F14*G14*E14</f>
        <v>37835000</v>
      </c>
      <c r="I14" s="270"/>
      <c r="J14" s="271"/>
    </row>
    <row r="15" spans="1:16" ht="30" customHeight="1" x14ac:dyDescent="0.45">
      <c r="A15" s="141">
        <v>302010204</v>
      </c>
      <c r="B15" s="176" t="s">
        <v>137</v>
      </c>
      <c r="C15" s="156" t="s">
        <v>1</v>
      </c>
      <c r="D15" s="178">
        <v>22300000</v>
      </c>
      <c r="E15" s="178">
        <v>1</v>
      </c>
      <c r="F15" s="179">
        <f t="shared" si="0"/>
        <v>0.92</v>
      </c>
      <c r="G15" s="179">
        <f t="shared" si="1"/>
        <v>1.25</v>
      </c>
      <c r="H15" s="180">
        <f>D15*F15*G15*E15</f>
        <v>25645000</v>
      </c>
      <c r="I15" s="299" t="s">
        <v>202</v>
      </c>
      <c r="J15" s="271"/>
    </row>
    <row r="16" spans="1:16" ht="30" customHeight="1" thickBot="1" x14ac:dyDescent="0.5">
      <c r="A16" s="143">
        <v>302010205</v>
      </c>
      <c r="B16" s="183" t="s">
        <v>138</v>
      </c>
      <c r="C16" s="158" t="s">
        <v>1</v>
      </c>
      <c r="D16" s="159">
        <v>32900000</v>
      </c>
      <c r="E16" s="159">
        <v>1</v>
      </c>
      <c r="F16" s="160">
        <f t="shared" si="0"/>
        <v>0.92</v>
      </c>
      <c r="G16" s="160">
        <f t="shared" si="1"/>
        <v>1.25</v>
      </c>
      <c r="H16" s="185">
        <f>D16*F16*G16*E16</f>
        <v>37835000</v>
      </c>
      <c r="I16" s="270"/>
      <c r="J16" s="271"/>
    </row>
    <row r="17" spans="1:10" ht="30" customHeight="1" x14ac:dyDescent="0.45">
      <c r="A17" s="151">
        <v>302020000</v>
      </c>
      <c r="B17" s="186" t="s">
        <v>46</v>
      </c>
      <c r="C17" s="129"/>
      <c r="D17" s="129"/>
      <c r="E17" s="129"/>
      <c r="F17" s="174"/>
      <c r="G17" s="174"/>
      <c r="H17" s="175"/>
      <c r="I17" s="270"/>
      <c r="J17" s="271"/>
    </row>
    <row r="18" spans="1:10" ht="30" customHeight="1" x14ac:dyDescent="0.45">
      <c r="A18" s="261">
        <v>302020100</v>
      </c>
      <c r="B18" s="187" t="s">
        <v>275</v>
      </c>
      <c r="C18" s="177" t="s">
        <v>2</v>
      </c>
      <c r="D18" s="178">
        <v>6200000</v>
      </c>
      <c r="E18" s="178">
        <v>3</v>
      </c>
      <c r="F18" s="179">
        <f t="shared" si="0"/>
        <v>0.92</v>
      </c>
      <c r="G18" s="179">
        <f t="shared" si="1"/>
        <v>1.25</v>
      </c>
      <c r="H18" s="180">
        <f>D18*F18*G18*E18</f>
        <v>21390000</v>
      </c>
      <c r="I18" s="270"/>
      <c r="J18" s="271"/>
    </row>
    <row r="19" spans="1:10" ht="41.25" customHeight="1" x14ac:dyDescent="0.45">
      <c r="A19" s="261">
        <v>302020200</v>
      </c>
      <c r="B19" s="187" t="s">
        <v>139</v>
      </c>
      <c r="C19" s="177" t="s">
        <v>1</v>
      </c>
      <c r="D19" s="178">
        <v>16400000</v>
      </c>
      <c r="E19" s="178">
        <v>1</v>
      </c>
      <c r="F19" s="179">
        <f t="shared" si="0"/>
        <v>0.92</v>
      </c>
      <c r="G19" s="179">
        <f t="shared" si="1"/>
        <v>1.25</v>
      </c>
      <c r="H19" s="180">
        <f>D19*F19*G19*E19</f>
        <v>18860000</v>
      </c>
      <c r="I19" s="270"/>
      <c r="J19" s="271"/>
    </row>
    <row r="20" spans="1:10" ht="30" customHeight="1" x14ac:dyDescent="0.45">
      <c r="A20" s="188">
        <v>302020300</v>
      </c>
      <c r="B20" s="187" t="s">
        <v>253</v>
      </c>
      <c r="C20" s="156" t="s">
        <v>1</v>
      </c>
      <c r="D20" s="97" t="s">
        <v>86</v>
      </c>
      <c r="E20" s="97"/>
      <c r="F20" s="189"/>
      <c r="G20" s="189"/>
      <c r="H20" s="180"/>
      <c r="I20" s="270"/>
      <c r="J20" s="271"/>
    </row>
    <row r="21" spans="1:10" ht="42" customHeight="1" thickBot="1" x14ac:dyDescent="0.5">
      <c r="A21" s="261">
        <v>302020400</v>
      </c>
      <c r="B21" s="132" t="s">
        <v>127</v>
      </c>
      <c r="C21" s="156" t="s">
        <v>128</v>
      </c>
      <c r="D21" s="90">
        <v>13500000</v>
      </c>
      <c r="E21" s="178">
        <v>1</v>
      </c>
      <c r="F21" s="179">
        <f t="shared" si="0"/>
        <v>0.92</v>
      </c>
      <c r="G21" s="179">
        <f t="shared" si="1"/>
        <v>1.25</v>
      </c>
      <c r="H21" s="180">
        <f>D21*F21*G21*E21</f>
        <v>15525000</v>
      </c>
      <c r="I21" s="270"/>
      <c r="J21" s="271"/>
    </row>
    <row r="22" spans="1:10" ht="30" customHeight="1" x14ac:dyDescent="0.45">
      <c r="A22" s="190">
        <v>302020500</v>
      </c>
      <c r="B22" s="191" t="s">
        <v>232</v>
      </c>
      <c r="C22" s="192"/>
      <c r="D22" s="193"/>
      <c r="E22" s="193"/>
      <c r="F22" s="194"/>
      <c r="G22" s="194"/>
      <c r="H22" s="195"/>
      <c r="I22" s="299" t="s">
        <v>274</v>
      </c>
    </row>
    <row r="23" spans="1:10" ht="30" customHeight="1" x14ac:dyDescent="0.45">
      <c r="A23" s="196">
        <v>302020501</v>
      </c>
      <c r="B23" s="197" t="s">
        <v>281</v>
      </c>
      <c r="C23" s="198" t="s">
        <v>233</v>
      </c>
      <c r="D23" s="199">
        <v>57700000</v>
      </c>
      <c r="E23" s="200">
        <v>1</v>
      </c>
      <c r="F23" s="201">
        <f t="shared" si="0"/>
        <v>0.92</v>
      </c>
      <c r="G23" s="201">
        <f t="shared" si="1"/>
        <v>1.25</v>
      </c>
      <c r="H23" s="202">
        <f t="shared" si="2"/>
        <v>66355000</v>
      </c>
      <c r="I23" s="270"/>
    </row>
    <row r="24" spans="1:10" ht="35.25" customHeight="1" x14ac:dyDescent="0.45">
      <c r="A24" s="196">
        <v>302020502</v>
      </c>
      <c r="B24" s="197" t="s">
        <v>234</v>
      </c>
      <c r="C24" s="203" t="s">
        <v>233</v>
      </c>
      <c r="D24" s="199">
        <v>99700000</v>
      </c>
      <c r="E24" s="200">
        <v>1</v>
      </c>
      <c r="F24" s="201">
        <f t="shared" si="0"/>
        <v>0.92</v>
      </c>
      <c r="G24" s="201">
        <f t="shared" si="1"/>
        <v>1.25</v>
      </c>
      <c r="H24" s="202">
        <f t="shared" si="2"/>
        <v>114655000</v>
      </c>
      <c r="I24" s="270"/>
    </row>
    <row r="25" spans="1:10" ht="30" customHeight="1" x14ac:dyDescent="0.45">
      <c r="A25" s="196">
        <v>302020503</v>
      </c>
      <c r="B25" s="204" t="s">
        <v>235</v>
      </c>
      <c r="C25" s="203" t="s">
        <v>233</v>
      </c>
      <c r="D25" s="199">
        <v>21900000</v>
      </c>
      <c r="E25" s="200">
        <v>1</v>
      </c>
      <c r="F25" s="201">
        <f t="shared" si="0"/>
        <v>0.92</v>
      </c>
      <c r="G25" s="201">
        <f t="shared" si="1"/>
        <v>1.25</v>
      </c>
      <c r="H25" s="202">
        <f t="shared" si="2"/>
        <v>25185000</v>
      </c>
    </row>
    <row r="26" spans="1:10" ht="37.5" customHeight="1" thickBot="1" x14ac:dyDescent="0.5">
      <c r="A26" s="205">
        <v>302020504</v>
      </c>
      <c r="B26" s="206" t="s">
        <v>236</v>
      </c>
      <c r="C26" s="207" t="s">
        <v>233</v>
      </c>
      <c r="D26" s="199">
        <v>21900000</v>
      </c>
      <c r="E26" s="209">
        <v>1</v>
      </c>
      <c r="F26" s="210">
        <f t="shared" si="0"/>
        <v>0.92</v>
      </c>
      <c r="G26" s="210">
        <f t="shared" si="1"/>
        <v>1.25</v>
      </c>
      <c r="H26" s="211">
        <f t="shared" si="2"/>
        <v>25185000</v>
      </c>
      <c r="I26" s="299"/>
    </row>
    <row r="27" spans="1:10" ht="30" customHeight="1" x14ac:dyDescent="0.45">
      <c r="A27" s="190">
        <v>302020600</v>
      </c>
      <c r="B27" s="191" t="s">
        <v>237</v>
      </c>
      <c r="C27" s="192"/>
      <c r="D27" s="192"/>
      <c r="E27" s="192"/>
      <c r="F27" s="212"/>
      <c r="G27" s="212"/>
      <c r="H27" s="213"/>
      <c r="I27" s="299" t="s">
        <v>274</v>
      </c>
    </row>
    <row r="28" spans="1:10" ht="30" customHeight="1" x14ac:dyDescent="0.45">
      <c r="A28" s="196">
        <v>302020601</v>
      </c>
      <c r="B28" s="197" t="s">
        <v>282</v>
      </c>
      <c r="C28" s="203" t="s">
        <v>233</v>
      </c>
      <c r="D28" s="199">
        <v>84100000</v>
      </c>
      <c r="E28" s="200">
        <v>1</v>
      </c>
      <c r="F28" s="201">
        <f t="shared" si="0"/>
        <v>0.92</v>
      </c>
      <c r="G28" s="201">
        <f t="shared" si="1"/>
        <v>1.25</v>
      </c>
      <c r="H28" s="202">
        <f t="shared" si="2"/>
        <v>96715000</v>
      </c>
      <c r="I28" s="270"/>
    </row>
    <row r="29" spans="1:10" ht="30" customHeight="1" thickBot="1" x14ac:dyDescent="0.5">
      <c r="A29" s="205">
        <v>302020602</v>
      </c>
      <c r="B29" s="214" t="s">
        <v>283</v>
      </c>
      <c r="C29" s="207" t="s">
        <v>233</v>
      </c>
      <c r="D29" s="208">
        <v>21900000</v>
      </c>
      <c r="E29" s="209">
        <v>1</v>
      </c>
      <c r="F29" s="210">
        <f t="shared" si="0"/>
        <v>0.92</v>
      </c>
      <c r="G29" s="210">
        <f t="shared" si="1"/>
        <v>1.25</v>
      </c>
      <c r="H29" s="211">
        <f t="shared" si="2"/>
        <v>25185000</v>
      </c>
      <c r="I29" s="299"/>
    </row>
    <row r="30" spans="1:10" ht="30" customHeight="1" x14ac:dyDescent="0.45">
      <c r="A30" s="190">
        <v>302020700</v>
      </c>
      <c r="B30" s="191" t="s">
        <v>238</v>
      </c>
      <c r="C30" s="192"/>
      <c r="D30" s="192"/>
      <c r="E30" s="192"/>
      <c r="F30" s="212"/>
      <c r="G30" s="212"/>
      <c r="H30" s="213"/>
      <c r="I30" s="299" t="s">
        <v>274</v>
      </c>
    </row>
    <row r="31" spans="1:10" ht="30" customHeight="1" x14ac:dyDescent="0.45">
      <c r="A31" s="196">
        <v>302020701</v>
      </c>
      <c r="B31" s="197" t="s">
        <v>284</v>
      </c>
      <c r="C31" s="203" t="s">
        <v>233</v>
      </c>
      <c r="D31" s="199">
        <v>57700000</v>
      </c>
      <c r="E31" s="200">
        <v>1</v>
      </c>
      <c r="F31" s="201">
        <f t="shared" si="0"/>
        <v>0.92</v>
      </c>
      <c r="G31" s="201">
        <f t="shared" si="1"/>
        <v>1.25</v>
      </c>
      <c r="H31" s="202">
        <f t="shared" si="2"/>
        <v>66355000</v>
      </c>
      <c r="I31" s="270"/>
    </row>
    <row r="32" spans="1:10" ht="36" customHeight="1" x14ac:dyDescent="0.45">
      <c r="A32" s="196">
        <v>302020702</v>
      </c>
      <c r="B32" s="197" t="s">
        <v>239</v>
      </c>
      <c r="C32" s="203" t="s">
        <v>233</v>
      </c>
      <c r="D32" s="199">
        <v>105000000</v>
      </c>
      <c r="E32" s="200">
        <v>1</v>
      </c>
      <c r="F32" s="201">
        <f t="shared" si="0"/>
        <v>0.92</v>
      </c>
      <c r="G32" s="201">
        <f t="shared" si="1"/>
        <v>1.25</v>
      </c>
      <c r="H32" s="202">
        <f t="shared" si="2"/>
        <v>120750000</v>
      </c>
      <c r="I32" s="270"/>
    </row>
    <row r="33" spans="1:9" ht="30" customHeight="1" x14ac:dyDescent="0.45">
      <c r="A33" s="196">
        <v>302020703</v>
      </c>
      <c r="B33" s="197" t="s">
        <v>285</v>
      </c>
      <c r="C33" s="203" t="s">
        <v>233</v>
      </c>
      <c r="D33" s="199">
        <v>21900000</v>
      </c>
      <c r="E33" s="200">
        <v>1</v>
      </c>
      <c r="F33" s="201">
        <f t="shared" si="0"/>
        <v>0.92</v>
      </c>
      <c r="G33" s="201">
        <f t="shared" si="1"/>
        <v>1.25</v>
      </c>
      <c r="H33" s="202">
        <f t="shared" si="2"/>
        <v>25185000</v>
      </c>
      <c r="I33" s="299"/>
    </row>
    <row r="34" spans="1:9" ht="30" customHeight="1" thickBot="1" x14ac:dyDescent="0.5">
      <c r="A34" s="205">
        <v>302020704</v>
      </c>
      <c r="B34" s="214" t="s">
        <v>240</v>
      </c>
      <c r="C34" s="207" t="s">
        <v>233</v>
      </c>
      <c r="D34" s="208">
        <v>21900000</v>
      </c>
      <c r="E34" s="209">
        <v>1</v>
      </c>
      <c r="F34" s="210">
        <f t="shared" si="0"/>
        <v>0.92</v>
      </c>
      <c r="G34" s="210">
        <f t="shared" si="1"/>
        <v>1.25</v>
      </c>
      <c r="H34" s="211">
        <f t="shared" si="2"/>
        <v>25185000</v>
      </c>
      <c r="I34" s="299"/>
    </row>
    <row r="35" spans="1:9" ht="30" customHeight="1" thickBot="1" x14ac:dyDescent="0.5">
      <c r="A35" s="215">
        <v>302020800</v>
      </c>
      <c r="B35" s="216" t="s">
        <v>229</v>
      </c>
      <c r="C35" s="217" t="s">
        <v>231</v>
      </c>
      <c r="D35" s="218">
        <v>129100000</v>
      </c>
      <c r="E35" s="219">
        <v>1</v>
      </c>
      <c r="F35" s="220">
        <f t="shared" si="0"/>
        <v>0.92</v>
      </c>
      <c r="G35" s="220">
        <f t="shared" si="1"/>
        <v>1.25</v>
      </c>
      <c r="H35" s="221">
        <f t="shared" si="2"/>
        <v>148465000</v>
      </c>
      <c r="I35" s="270"/>
    </row>
    <row r="36" spans="1:9" ht="30" customHeight="1" thickBot="1" x14ac:dyDescent="0.5">
      <c r="A36" s="215">
        <v>302020900</v>
      </c>
      <c r="B36" s="222" t="s">
        <v>230</v>
      </c>
      <c r="C36" s="217" t="s">
        <v>231</v>
      </c>
      <c r="D36" s="218">
        <v>46700000</v>
      </c>
      <c r="E36" s="219">
        <v>1</v>
      </c>
      <c r="F36" s="220">
        <f t="shared" si="0"/>
        <v>0.92</v>
      </c>
      <c r="G36" s="220">
        <f t="shared" si="1"/>
        <v>1.25</v>
      </c>
      <c r="H36" s="221">
        <f t="shared" si="2"/>
        <v>53705000</v>
      </c>
      <c r="I36" s="270"/>
    </row>
    <row r="37" spans="1:9" ht="30" customHeight="1" x14ac:dyDescent="0.45">
      <c r="A37" s="127">
        <v>302021000</v>
      </c>
      <c r="B37" s="128" t="s">
        <v>140</v>
      </c>
      <c r="C37" s="129"/>
      <c r="D37" s="223"/>
      <c r="E37" s="223"/>
      <c r="F37" s="174"/>
      <c r="G37" s="174"/>
      <c r="H37" s="224"/>
      <c r="I37" s="270"/>
    </row>
    <row r="38" spans="1:9" ht="30" customHeight="1" x14ac:dyDescent="0.45">
      <c r="A38" s="141">
        <v>302021001</v>
      </c>
      <c r="B38" s="157" t="s">
        <v>254</v>
      </c>
      <c r="C38" s="177" t="s">
        <v>2</v>
      </c>
      <c r="D38" s="178">
        <v>10700000</v>
      </c>
      <c r="E38" s="178">
        <v>1</v>
      </c>
      <c r="F38" s="179">
        <f t="shared" si="0"/>
        <v>0.92</v>
      </c>
      <c r="G38" s="179">
        <f t="shared" si="1"/>
        <v>1.25</v>
      </c>
      <c r="H38" s="180">
        <f t="shared" si="2"/>
        <v>12305000</v>
      </c>
      <c r="I38" s="270"/>
    </row>
    <row r="39" spans="1:9" ht="30" customHeight="1" thickBot="1" x14ac:dyDescent="0.5">
      <c r="A39" s="225">
        <v>302021002</v>
      </c>
      <c r="B39" s="226" t="s">
        <v>245</v>
      </c>
      <c r="C39" s="158" t="s">
        <v>2</v>
      </c>
      <c r="D39" s="159">
        <v>10700000</v>
      </c>
      <c r="E39" s="159">
        <v>1</v>
      </c>
      <c r="F39" s="160">
        <f t="shared" si="0"/>
        <v>0.92</v>
      </c>
      <c r="G39" s="160">
        <f t="shared" si="1"/>
        <v>1.25</v>
      </c>
      <c r="H39" s="185">
        <f t="shared" si="2"/>
        <v>12305000</v>
      </c>
      <c r="I39" s="299" t="s">
        <v>257</v>
      </c>
    </row>
    <row r="40" spans="1:9" ht="30" customHeight="1" x14ac:dyDescent="0.45">
      <c r="A40" s="127">
        <v>302030000</v>
      </c>
      <c r="B40" s="128" t="s">
        <v>58</v>
      </c>
      <c r="C40" s="163"/>
      <c r="D40" s="117"/>
      <c r="E40" s="117"/>
      <c r="F40" s="227"/>
      <c r="G40" s="227"/>
      <c r="H40" s="228"/>
      <c r="I40" s="270"/>
    </row>
    <row r="41" spans="1:9" ht="30" customHeight="1" x14ac:dyDescent="0.45">
      <c r="A41" s="229">
        <v>302030100</v>
      </c>
      <c r="B41" s="157" t="s">
        <v>286</v>
      </c>
      <c r="C41" s="177" t="s">
        <v>107</v>
      </c>
      <c r="D41" s="178">
        <v>29000000</v>
      </c>
      <c r="E41" s="230">
        <v>1</v>
      </c>
      <c r="F41" s="179">
        <f t="shared" si="0"/>
        <v>0.92</v>
      </c>
      <c r="G41" s="179">
        <f t="shared" si="1"/>
        <v>1.25</v>
      </c>
      <c r="H41" s="180">
        <f t="shared" si="2"/>
        <v>33350000</v>
      </c>
      <c r="I41" s="270"/>
    </row>
    <row r="42" spans="1:9" ht="30" customHeight="1" x14ac:dyDescent="0.45">
      <c r="A42" s="229">
        <v>302030200</v>
      </c>
      <c r="B42" s="157" t="s">
        <v>287</v>
      </c>
      <c r="C42" s="177" t="s">
        <v>107</v>
      </c>
      <c r="D42" s="178">
        <v>18600000</v>
      </c>
      <c r="E42" s="230">
        <v>1</v>
      </c>
      <c r="F42" s="179">
        <f t="shared" si="0"/>
        <v>0.92</v>
      </c>
      <c r="G42" s="179">
        <f t="shared" si="1"/>
        <v>1.25</v>
      </c>
      <c r="H42" s="180">
        <f t="shared" si="2"/>
        <v>21390000</v>
      </c>
      <c r="I42" s="299" t="s">
        <v>202</v>
      </c>
    </row>
    <row r="43" spans="1:9" ht="30" customHeight="1" x14ac:dyDescent="0.45">
      <c r="A43" s="229">
        <v>302030300</v>
      </c>
      <c r="B43" s="157" t="s">
        <v>225</v>
      </c>
      <c r="C43" s="177" t="s">
        <v>1</v>
      </c>
      <c r="D43" s="178">
        <v>44100000</v>
      </c>
      <c r="E43" s="230">
        <v>1</v>
      </c>
      <c r="F43" s="179">
        <f t="shared" si="0"/>
        <v>0.92</v>
      </c>
      <c r="G43" s="179">
        <f t="shared" si="1"/>
        <v>1.25</v>
      </c>
      <c r="H43" s="180">
        <f t="shared" si="2"/>
        <v>50715000</v>
      </c>
      <c r="I43" s="270"/>
    </row>
    <row r="44" spans="1:9" ht="30" customHeight="1" x14ac:dyDescent="0.45">
      <c r="A44" s="231">
        <v>302030400</v>
      </c>
      <c r="B44" s="157" t="s">
        <v>141</v>
      </c>
      <c r="C44" s="177" t="s">
        <v>1</v>
      </c>
      <c r="D44" s="230" t="s">
        <v>86</v>
      </c>
      <c r="E44" s="178"/>
      <c r="F44" s="232"/>
      <c r="G44" s="232"/>
      <c r="H44" s="180"/>
      <c r="I44" s="270"/>
    </row>
    <row r="45" spans="1:9" ht="30" customHeight="1" thickBot="1" x14ac:dyDescent="0.5">
      <c r="A45" s="225">
        <v>302030500</v>
      </c>
      <c r="B45" s="226" t="s">
        <v>142</v>
      </c>
      <c r="C45" s="158" t="s">
        <v>1</v>
      </c>
      <c r="D45" s="159">
        <v>157500000</v>
      </c>
      <c r="E45" s="159">
        <v>1</v>
      </c>
      <c r="F45" s="160">
        <f t="shared" si="0"/>
        <v>0.92</v>
      </c>
      <c r="G45" s="160">
        <f t="shared" si="1"/>
        <v>1.25</v>
      </c>
      <c r="H45" s="185">
        <f t="shared" si="2"/>
        <v>181125000</v>
      </c>
      <c r="I45" s="270"/>
    </row>
    <row r="46" spans="1:9" ht="30" customHeight="1" x14ac:dyDescent="0.45">
      <c r="A46" s="233">
        <v>302040000</v>
      </c>
      <c r="B46" s="128" t="s">
        <v>55</v>
      </c>
      <c r="C46" s="234"/>
      <c r="D46" s="235"/>
      <c r="E46" s="235"/>
      <c r="F46" s="236"/>
      <c r="G46" s="236"/>
      <c r="H46" s="237"/>
      <c r="I46" s="270"/>
    </row>
    <row r="47" spans="1:9" ht="36" customHeight="1" x14ac:dyDescent="0.45">
      <c r="A47" s="231">
        <v>302040100</v>
      </c>
      <c r="B47" s="157" t="s">
        <v>288</v>
      </c>
      <c r="C47" s="177" t="s">
        <v>143</v>
      </c>
      <c r="D47" s="230" t="s">
        <v>86</v>
      </c>
      <c r="E47" s="230"/>
      <c r="F47" s="232"/>
      <c r="G47" s="232"/>
      <c r="H47" s="180"/>
      <c r="I47" s="270"/>
    </row>
    <row r="48" spans="1:9" ht="30" customHeight="1" x14ac:dyDescent="0.45">
      <c r="A48" s="238">
        <v>302040200</v>
      </c>
      <c r="B48" s="132" t="s">
        <v>144</v>
      </c>
      <c r="C48" s="156" t="s">
        <v>143</v>
      </c>
      <c r="D48" s="230" t="s">
        <v>86</v>
      </c>
      <c r="E48" s="230"/>
      <c r="F48" s="232"/>
      <c r="G48" s="232"/>
      <c r="H48" s="180"/>
      <c r="I48" s="270"/>
    </row>
    <row r="49" spans="1:10" ht="30" customHeight="1" x14ac:dyDescent="0.45">
      <c r="A49" s="149">
        <v>302040300</v>
      </c>
      <c r="B49" s="132" t="s">
        <v>145</v>
      </c>
      <c r="C49" s="156" t="s">
        <v>1</v>
      </c>
      <c r="D49" s="90">
        <v>28900000</v>
      </c>
      <c r="E49" s="90">
        <v>1</v>
      </c>
      <c r="F49" s="179">
        <f t="shared" si="0"/>
        <v>0.92</v>
      </c>
      <c r="G49" s="179">
        <f t="shared" si="1"/>
        <v>1.25</v>
      </c>
      <c r="H49" s="239">
        <f t="shared" si="2"/>
        <v>33235000</v>
      </c>
      <c r="I49" s="299" t="s">
        <v>258</v>
      </c>
    </row>
    <row r="50" spans="1:10" ht="43.5" customHeight="1" x14ac:dyDescent="0.45">
      <c r="A50" s="238">
        <v>302040400</v>
      </c>
      <c r="B50" s="132" t="s">
        <v>146</v>
      </c>
      <c r="C50" s="156" t="s">
        <v>1</v>
      </c>
      <c r="D50" s="111" t="s">
        <v>255</v>
      </c>
      <c r="E50" s="97"/>
      <c r="F50" s="232"/>
      <c r="G50" s="232"/>
      <c r="H50" s="180"/>
      <c r="I50" s="270"/>
    </row>
    <row r="51" spans="1:10" ht="30" customHeight="1" thickBot="1" x14ac:dyDescent="0.5">
      <c r="A51" s="240">
        <v>302040500</v>
      </c>
      <c r="B51" s="137" t="s">
        <v>243</v>
      </c>
      <c r="C51" s="162" t="s">
        <v>244</v>
      </c>
      <c r="D51" s="100" t="s">
        <v>86</v>
      </c>
      <c r="E51" s="100"/>
      <c r="F51" s="241"/>
      <c r="G51" s="241"/>
      <c r="H51" s="185"/>
      <c r="I51" s="270"/>
    </row>
    <row r="52" spans="1:10" ht="30" customHeight="1" thickBot="1" x14ac:dyDescent="0.5">
      <c r="A52" s="242">
        <v>302050000</v>
      </c>
      <c r="B52" s="125" t="s">
        <v>205</v>
      </c>
      <c r="C52" s="243" t="s">
        <v>1</v>
      </c>
      <c r="D52" s="244" t="s">
        <v>86</v>
      </c>
      <c r="E52" s="241"/>
      <c r="F52" s="241"/>
      <c r="G52" s="241"/>
      <c r="H52" s="221"/>
      <c r="I52" s="299" t="s">
        <v>261</v>
      </c>
      <c r="J52" s="271"/>
    </row>
    <row r="53" spans="1:10" ht="30" customHeight="1" x14ac:dyDescent="0.45">
      <c r="A53" s="245">
        <v>302070000</v>
      </c>
      <c r="B53" s="246" t="s">
        <v>48</v>
      </c>
      <c r="C53" s="247"/>
      <c r="D53" s="247"/>
      <c r="E53" s="247"/>
      <c r="F53" s="248"/>
      <c r="G53" s="248"/>
      <c r="H53" s="249"/>
      <c r="I53" s="270"/>
      <c r="J53" s="271"/>
    </row>
    <row r="54" spans="1:10" ht="30" customHeight="1" x14ac:dyDescent="0.45">
      <c r="A54" s="97">
        <v>302070100</v>
      </c>
      <c r="B54" s="132" t="s">
        <v>155</v>
      </c>
      <c r="C54" s="156" t="s">
        <v>49</v>
      </c>
      <c r="D54" s="90">
        <v>176200000</v>
      </c>
      <c r="E54" s="90">
        <v>1</v>
      </c>
      <c r="F54" s="179">
        <f t="shared" si="0"/>
        <v>0.92</v>
      </c>
      <c r="G54" s="179">
        <f t="shared" si="1"/>
        <v>1.25</v>
      </c>
      <c r="H54" s="250">
        <f t="shared" si="2"/>
        <v>202630000</v>
      </c>
      <c r="I54" s="270"/>
      <c r="J54" s="271"/>
    </row>
    <row r="55" spans="1:10" ht="30" customHeight="1" x14ac:dyDescent="0.45">
      <c r="A55" s="97">
        <v>302070200</v>
      </c>
      <c r="B55" s="132" t="s">
        <v>156</v>
      </c>
      <c r="C55" s="156" t="s">
        <v>1</v>
      </c>
      <c r="D55" s="90">
        <v>88400000</v>
      </c>
      <c r="E55" s="90">
        <v>1</v>
      </c>
      <c r="F55" s="179">
        <f t="shared" si="0"/>
        <v>0.92</v>
      </c>
      <c r="G55" s="179">
        <f t="shared" si="1"/>
        <v>1.25</v>
      </c>
      <c r="H55" s="250">
        <f t="shared" si="2"/>
        <v>101660000</v>
      </c>
      <c r="I55" s="270"/>
      <c r="J55" s="271"/>
    </row>
    <row r="56" spans="1:10" ht="33.75" customHeight="1" x14ac:dyDescent="0.45">
      <c r="A56" s="97">
        <v>302070300</v>
      </c>
      <c r="B56" s="132" t="s">
        <v>157</v>
      </c>
      <c r="C56" s="156" t="s">
        <v>1</v>
      </c>
      <c r="D56" s="90">
        <v>71700000</v>
      </c>
      <c r="E56" s="90">
        <v>1</v>
      </c>
      <c r="F56" s="179">
        <f t="shared" si="0"/>
        <v>0.92</v>
      </c>
      <c r="G56" s="179">
        <f t="shared" si="1"/>
        <v>1.25</v>
      </c>
      <c r="H56" s="250">
        <f t="shared" si="2"/>
        <v>82455000</v>
      </c>
      <c r="I56" s="270"/>
      <c r="J56" s="271"/>
    </row>
    <row r="57" spans="1:10" ht="30" customHeight="1" x14ac:dyDescent="0.45">
      <c r="A57" s="97">
        <v>302070400</v>
      </c>
      <c r="B57" s="132" t="s">
        <v>158</v>
      </c>
      <c r="C57" s="156" t="s">
        <v>107</v>
      </c>
      <c r="D57" s="90">
        <v>44100000</v>
      </c>
      <c r="E57" s="90">
        <v>1</v>
      </c>
      <c r="F57" s="179">
        <f t="shared" si="0"/>
        <v>0.92</v>
      </c>
      <c r="G57" s="179">
        <f t="shared" si="1"/>
        <v>1.25</v>
      </c>
      <c r="H57" s="250">
        <f t="shared" si="2"/>
        <v>50715000</v>
      </c>
      <c r="I57" s="270"/>
      <c r="J57" s="271"/>
    </row>
    <row r="58" spans="1:10" ht="34.5" customHeight="1" x14ac:dyDescent="0.45">
      <c r="A58" s="97">
        <v>302070500</v>
      </c>
      <c r="B58" s="132" t="s">
        <v>50</v>
      </c>
      <c r="C58" s="156" t="s">
        <v>1</v>
      </c>
      <c r="D58" s="90">
        <v>74000000</v>
      </c>
      <c r="E58" s="90">
        <v>1</v>
      </c>
      <c r="F58" s="179">
        <f t="shared" si="0"/>
        <v>0.92</v>
      </c>
      <c r="G58" s="179">
        <f t="shared" si="1"/>
        <v>1.25</v>
      </c>
      <c r="H58" s="250">
        <f t="shared" si="2"/>
        <v>85100000</v>
      </c>
      <c r="I58" s="270"/>
      <c r="J58" s="271"/>
    </row>
    <row r="59" spans="1:10" ht="30" customHeight="1" x14ac:dyDescent="0.45">
      <c r="A59" s="97">
        <v>302070600</v>
      </c>
      <c r="B59" s="132" t="s">
        <v>51</v>
      </c>
      <c r="C59" s="156" t="s">
        <v>107</v>
      </c>
      <c r="D59" s="90">
        <v>44100000</v>
      </c>
      <c r="E59" s="90">
        <v>1</v>
      </c>
      <c r="F59" s="179">
        <f t="shared" si="0"/>
        <v>0.92</v>
      </c>
      <c r="G59" s="179">
        <f t="shared" si="1"/>
        <v>1.25</v>
      </c>
      <c r="H59" s="250">
        <f t="shared" si="2"/>
        <v>50715000</v>
      </c>
      <c r="I59" s="270"/>
      <c r="J59" s="271"/>
    </row>
    <row r="60" spans="1:10" ht="30" customHeight="1" x14ac:dyDescent="0.45">
      <c r="A60" s="97">
        <v>302070700</v>
      </c>
      <c r="B60" s="132" t="s">
        <v>159</v>
      </c>
      <c r="C60" s="156" t="s">
        <v>160</v>
      </c>
      <c r="D60" s="90">
        <v>73700000</v>
      </c>
      <c r="E60" s="90">
        <v>1</v>
      </c>
      <c r="F60" s="179">
        <f t="shared" si="0"/>
        <v>0.92</v>
      </c>
      <c r="G60" s="179">
        <f t="shared" si="1"/>
        <v>1.25</v>
      </c>
      <c r="H60" s="250">
        <f t="shared" si="2"/>
        <v>84755000</v>
      </c>
      <c r="I60" s="270"/>
      <c r="J60" s="271"/>
    </row>
    <row r="61" spans="1:10" ht="30" customHeight="1" x14ac:dyDescent="0.45">
      <c r="A61" s="97">
        <v>302070800</v>
      </c>
      <c r="B61" s="132" t="s">
        <v>289</v>
      </c>
      <c r="C61" s="156" t="s">
        <v>1</v>
      </c>
      <c r="D61" s="90">
        <v>176200000</v>
      </c>
      <c r="E61" s="90">
        <v>1</v>
      </c>
      <c r="F61" s="179">
        <f t="shared" si="0"/>
        <v>0.92</v>
      </c>
      <c r="G61" s="179">
        <f t="shared" si="1"/>
        <v>1.25</v>
      </c>
      <c r="H61" s="250">
        <f t="shared" si="2"/>
        <v>202630000</v>
      </c>
      <c r="I61" s="270"/>
      <c r="J61" s="271"/>
    </row>
    <row r="62" spans="1:10" ht="30" customHeight="1" x14ac:dyDescent="0.45">
      <c r="A62" s="392" t="s">
        <v>221</v>
      </c>
      <c r="B62" s="392"/>
      <c r="C62" s="392"/>
      <c r="D62" s="392"/>
      <c r="E62" s="392"/>
      <c r="F62" s="392"/>
      <c r="G62" s="392"/>
      <c r="H62" s="251">
        <f>SUM(H7:H21,H35:H61)</f>
        <v>1822060000</v>
      </c>
      <c r="I62" s="270"/>
    </row>
    <row r="63" spans="1:10" ht="18" customHeight="1" x14ac:dyDescent="0.45">
      <c r="A63" s="300"/>
      <c r="B63" s="300"/>
      <c r="C63" s="300"/>
      <c r="D63" s="300"/>
      <c r="E63" s="300"/>
      <c r="F63" s="300"/>
      <c r="G63" s="300"/>
      <c r="H63" s="300"/>
    </row>
    <row r="64" spans="1:10" ht="18" customHeight="1" x14ac:dyDescent="0.45">
      <c r="A64" s="300"/>
      <c r="B64" s="300"/>
      <c r="C64" s="300"/>
      <c r="D64" s="300"/>
      <c r="E64" s="300"/>
      <c r="F64" s="300"/>
      <c r="G64" s="300"/>
      <c r="H64" s="300"/>
    </row>
    <row r="65" spans="1:8" ht="18" customHeight="1" x14ac:dyDescent="0.45">
      <c r="A65" s="300"/>
      <c r="B65" s="300"/>
      <c r="C65" s="300"/>
      <c r="D65" s="300"/>
      <c r="E65" s="300"/>
      <c r="F65" s="300"/>
      <c r="G65" s="300"/>
      <c r="H65" s="300"/>
    </row>
    <row r="66" spans="1:8" ht="18" customHeight="1" x14ac:dyDescent="0.45">
      <c r="A66" s="300"/>
      <c r="B66" s="300"/>
      <c r="C66" s="300"/>
      <c r="D66" s="300"/>
      <c r="E66" s="300"/>
      <c r="F66" s="300"/>
      <c r="G66" s="300"/>
      <c r="H66" s="300"/>
    </row>
  </sheetData>
  <sheetProtection formatCells="0" formatColumns="0" formatRows="0" insertRows="0" insertHyperlinks="0" deleteColumns="0" deleteRows="0" sort="0" autoFilter="0" pivotTables="0"/>
  <customSheetViews>
    <customSheetView guid="{FCDFC4C8-384B-4F37-B0B3-C692D44D3CB7}" showPageBreaks="1" printArea="1" view="pageBreakPreview" topLeftCell="A22">
      <selection activeCell="A28" sqref="A28"/>
      <rowBreaks count="1" manualBreakCount="1">
        <brk id="28" max="6" man="1"/>
      </rowBreaks>
      <pageMargins left="0.2" right="0.2" top="0.25" bottom="0.25" header="0.3" footer="0.3"/>
      <printOptions horizontalCentered="1"/>
      <pageSetup paperSize="9" scale="85" orientation="portrait" r:id="rId1"/>
    </customSheetView>
    <customSheetView guid="{24F4758C-67F3-4B20-97DB-84278AACF495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2"/>
    </customSheetView>
    <customSheetView guid="{422A1A29-9DA7-4D46-A957-7E4AA61F5B21}" showPageBreaks="1" printArea="1" view="pageBreakPreview" topLeftCell="A9">
      <selection activeCell="J33" sqref="J33"/>
      <rowBreaks count="1" manualBreakCount="1">
        <brk id="38" max="6" man="1"/>
      </rowBreaks>
      <pageMargins left="0.2" right="0.2" top="0.25" bottom="0.25" header="0.3" footer="0.3"/>
      <printOptions horizontalCentered="1"/>
      <pageSetup paperSize="9" scale="85" orientation="portrait" r:id="rId3"/>
    </customSheetView>
  </customSheetViews>
  <mergeCells count="4">
    <mergeCell ref="A62:G62"/>
    <mergeCell ref="A3:H3"/>
    <mergeCell ref="A1:H1"/>
    <mergeCell ref="A2:H2"/>
  </mergeCells>
  <printOptions horizontalCentered="1"/>
  <pageMargins left="0.2" right="0.2" top="0.5" bottom="0.25" header="0.3" footer="0.3"/>
  <pageSetup paperSize="9" scale="74" orientation="portrait" r:id="rId4"/>
  <rowBreaks count="1" manualBreakCount="1">
    <brk id="34" max="7" man="1"/>
  </rowBreaks>
  <ignoredErrors>
    <ignoredError sqref="F7:H21 H62 F22:H6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  <pageSetUpPr fitToPage="1"/>
  </sheetPr>
  <dimension ref="A1:L13"/>
  <sheetViews>
    <sheetView rightToLeft="1" view="pageBreakPreview" topLeftCell="E4" zoomScaleNormal="100" zoomScaleSheetLayoutView="100" workbookViewId="0">
      <selection activeCell="E9" sqref="E9"/>
    </sheetView>
  </sheetViews>
  <sheetFormatPr defaultColWidth="9.140625" defaultRowHeight="18" x14ac:dyDescent="0.45"/>
  <cols>
    <col min="1" max="2" width="9.140625" style="304"/>
    <col min="3" max="3" width="12.28515625" style="264" customWidth="1"/>
    <col min="4" max="4" width="51.28515625" style="264" customWidth="1"/>
    <col min="5" max="5" width="23.5703125" style="264" customWidth="1"/>
    <col min="6" max="6" width="12.28515625" style="264" bestFit="1" customWidth="1"/>
    <col min="7" max="7" width="16" style="264" customWidth="1"/>
    <col min="8" max="8" width="5" style="265" customWidth="1"/>
    <col min="9" max="9" width="17" style="264" customWidth="1"/>
    <col min="10" max="11" width="9.140625" style="264"/>
    <col min="12" max="12" width="9.140625" style="264" hidden="1" customWidth="1"/>
    <col min="13" max="13" width="19.140625" style="264" customWidth="1"/>
    <col min="14" max="16384" width="9.140625" style="264"/>
  </cols>
  <sheetData>
    <row r="1" spans="1:12" ht="30" customHeight="1" thickBot="1" x14ac:dyDescent="0.5">
      <c r="A1" s="352" t="s">
        <v>192</v>
      </c>
      <c r="B1" s="353"/>
      <c r="C1" s="353"/>
      <c r="D1" s="353"/>
      <c r="E1" s="354"/>
      <c r="F1" s="302"/>
      <c r="H1" s="264"/>
    </row>
    <row r="2" spans="1:12" ht="30" customHeight="1" thickBot="1" x14ac:dyDescent="0.5">
      <c r="A2" s="355" t="s">
        <v>174</v>
      </c>
      <c r="B2" s="355"/>
      <c r="C2" s="355"/>
      <c r="D2" s="355"/>
      <c r="E2" s="355"/>
      <c r="F2" s="303"/>
      <c r="G2" s="304"/>
      <c r="H2" s="304"/>
      <c r="I2" s="304"/>
    </row>
    <row r="3" spans="1:12" ht="30" customHeight="1" thickBot="1" x14ac:dyDescent="0.5">
      <c r="A3" s="399" t="s">
        <v>214</v>
      </c>
      <c r="B3" s="400"/>
      <c r="C3" s="401"/>
      <c r="D3" s="401"/>
      <c r="E3" s="402"/>
      <c r="F3" s="305"/>
      <c r="G3" s="305"/>
      <c r="H3" s="306"/>
      <c r="I3" s="305"/>
    </row>
    <row r="4" spans="1:12" ht="45" customHeight="1" thickBot="1" x14ac:dyDescent="0.5">
      <c r="A4" s="252" t="s">
        <v>54</v>
      </c>
      <c r="B4" s="398" t="s">
        <v>84</v>
      </c>
      <c r="C4" s="398"/>
      <c r="D4" s="398"/>
      <c r="E4" s="253" t="s">
        <v>38</v>
      </c>
      <c r="J4" s="307"/>
      <c r="L4" s="264">
        <v>1</v>
      </c>
    </row>
    <row r="5" spans="1:12" ht="45" customHeight="1" x14ac:dyDescent="0.45">
      <c r="A5" s="254">
        <v>1</v>
      </c>
      <c r="B5" s="403" t="s">
        <v>172</v>
      </c>
      <c r="C5" s="403"/>
      <c r="D5" s="403"/>
      <c r="E5" s="311">
        <f>('ورودی محاسبات'!F15-1)*0.5+1.3</f>
        <v>1.6</v>
      </c>
      <c r="L5" s="264">
        <v>0.25</v>
      </c>
    </row>
    <row r="6" spans="1:12" ht="45" customHeight="1" x14ac:dyDescent="0.45">
      <c r="A6" s="254">
        <v>2</v>
      </c>
      <c r="B6" s="405"/>
      <c r="C6" s="406"/>
      <c r="D6" s="407"/>
      <c r="E6" s="311">
        <f>ROUND(MIN((0.65*'ورودی محاسبات'!F17/4000)+0.35,1),2)</f>
        <v>1</v>
      </c>
    </row>
    <row r="7" spans="1:12" ht="45" customHeight="1" x14ac:dyDescent="0.45">
      <c r="A7" s="254">
        <v>3</v>
      </c>
      <c r="B7" s="404" t="s">
        <v>226</v>
      </c>
      <c r="C7" s="404"/>
      <c r="D7" s="404"/>
      <c r="E7" s="311">
        <f>ROUND(1+((0.41*E6)/'ورودی محاسبات'!F16),2)</f>
        <v>1.33</v>
      </c>
    </row>
    <row r="8" spans="1:12" ht="45" customHeight="1" x14ac:dyDescent="0.45">
      <c r="A8" s="254">
        <v>4</v>
      </c>
      <c r="B8" s="404" t="s">
        <v>173</v>
      </c>
      <c r="C8" s="404"/>
      <c r="D8" s="404"/>
      <c r="E8" s="312">
        <f>ROUND(8*((' روکش برآورد '!F5/1000)^0.64)*'ورودی محاسبات'!F16*'فنی کارگاهی'!E5*'فنی کارگاهی'!E7*'ورودی محاسبات'!F18*1000,0)</f>
        <v>1241820010</v>
      </c>
    </row>
    <row r="9" spans="1:12" ht="45" customHeight="1" thickBot="1" x14ac:dyDescent="0.5">
      <c r="A9" s="395" t="s">
        <v>199</v>
      </c>
      <c r="B9" s="396"/>
      <c r="C9" s="396"/>
      <c r="D9" s="397"/>
      <c r="E9" s="313">
        <f>E8*'ورودی محاسبات'!F14</f>
        <v>22352760180</v>
      </c>
      <c r="F9" s="308"/>
    </row>
    <row r="10" spans="1:12" ht="24" x14ac:dyDescent="0.45">
      <c r="G10" s="309"/>
    </row>
    <row r="11" spans="1:12" x14ac:dyDescent="0.45">
      <c r="E11" s="310"/>
    </row>
    <row r="12" spans="1:12" x14ac:dyDescent="0.45">
      <c r="E12" s="310"/>
    </row>
    <row r="13" spans="1:12" x14ac:dyDescent="0.45">
      <c r="E13" s="310"/>
    </row>
  </sheetData>
  <sheetProtection formatCells="0" formatColumns="0" formatRows="0" insertRows="0" insertHyperlinks="0" deleteColumns="0" deleteRows="0" sort="0" autoFilter="0" pivotTables="0"/>
  <mergeCells count="9">
    <mergeCell ref="A1:E1"/>
    <mergeCell ref="A2:E2"/>
    <mergeCell ref="A9:D9"/>
    <mergeCell ref="B4:D4"/>
    <mergeCell ref="A3:E3"/>
    <mergeCell ref="B5:D5"/>
    <mergeCell ref="B8:D8"/>
    <mergeCell ref="B7:D7"/>
    <mergeCell ref="B6:D6"/>
  </mergeCells>
  <pageMargins left="0.2" right="0.2" top="0.25" bottom="0.25" header="0.3" footer="0.3"/>
  <pageSetup paperSize="9" scale="95" orientation="portrait" r:id="rId1"/>
  <ignoredErrors>
    <ignoredError sqref="E5:E6 E8:E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H20"/>
  <sheetViews>
    <sheetView rightToLeft="1" view="pageBreakPreview" topLeftCell="D11" zoomScaleNormal="100" zoomScaleSheetLayoutView="100" workbookViewId="0">
      <selection activeCell="D19" sqref="D19"/>
    </sheetView>
  </sheetViews>
  <sheetFormatPr defaultColWidth="9.140625" defaultRowHeight="18" x14ac:dyDescent="0.45"/>
  <cols>
    <col min="1" max="1" width="12.5703125" style="1" customWidth="1"/>
    <col min="2" max="2" width="54.5703125" style="1" customWidth="1"/>
    <col min="3" max="3" width="15.7109375" style="1" customWidth="1"/>
    <col min="4" max="4" width="11.5703125" style="1" customWidth="1"/>
    <col min="5" max="5" width="10.42578125" style="1" customWidth="1"/>
    <col min="6" max="6" width="16" style="9" customWidth="1"/>
    <col min="7" max="7" width="14.42578125" style="1" bestFit="1" customWidth="1"/>
    <col min="8" max="8" width="9.140625" style="1"/>
    <col min="9" max="9" width="12" style="1" bestFit="1" customWidth="1"/>
    <col min="10" max="16384" width="9.140625" style="1"/>
  </cols>
  <sheetData>
    <row r="1" spans="1:8" ht="30" customHeight="1" thickBot="1" x14ac:dyDescent="0.5">
      <c r="A1" s="408" t="s">
        <v>193</v>
      </c>
      <c r="B1" s="409"/>
      <c r="C1" s="409"/>
      <c r="D1" s="409"/>
      <c r="E1" s="409"/>
      <c r="F1" s="410"/>
    </row>
    <row r="2" spans="1:8" ht="30" customHeight="1" x14ac:dyDescent="0.45">
      <c r="A2" s="315" t="s">
        <v>167</v>
      </c>
      <c r="B2" s="315"/>
      <c r="C2" s="315"/>
      <c r="D2" s="315"/>
      <c r="E2" s="315"/>
      <c r="F2" s="315"/>
    </row>
    <row r="3" spans="1:8" ht="30" customHeight="1" x14ac:dyDescent="0.45">
      <c r="A3" s="411" t="s">
        <v>147</v>
      </c>
      <c r="B3" s="411"/>
      <c r="C3" s="411"/>
      <c r="D3" s="411"/>
      <c r="E3" s="411"/>
      <c r="F3" s="411"/>
    </row>
    <row r="4" spans="1:8" s="10" customFormat="1" ht="30" customHeight="1" x14ac:dyDescent="0.45">
      <c r="A4" s="58" t="s">
        <v>12</v>
      </c>
      <c r="B4" s="58" t="s">
        <v>13</v>
      </c>
      <c r="C4" s="58" t="s">
        <v>14</v>
      </c>
      <c r="D4" s="58" t="s">
        <v>218</v>
      </c>
      <c r="E4" s="58" t="s">
        <v>0</v>
      </c>
      <c r="F4" s="58" t="s">
        <v>217</v>
      </c>
    </row>
    <row r="5" spans="1:8" ht="30" customHeight="1" x14ac:dyDescent="0.45">
      <c r="A5" s="66">
        <v>401010000</v>
      </c>
      <c r="B5" s="67" t="s">
        <v>46</v>
      </c>
      <c r="C5" s="68"/>
      <c r="D5" s="68"/>
      <c r="E5" s="68"/>
      <c r="F5" s="69"/>
    </row>
    <row r="6" spans="1:8" ht="30" customHeight="1" x14ac:dyDescent="0.45">
      <c r="A6" s="74">
        <v>401010100</v>
      </c>
      <c r="B6" s="39" t="s">
        <v>148</v>
      </c>
      <c r="C6" s="34" t="s">
        <v>2</v>
      </c>
      <c r="D6" s="37" t="s">
        <v>86</v>
      </c>
      <c r="E6" s="38"/>
      <c r="F6" s="35"/>
    </row>
    <row r="7" spans="1:8" ht="30" customHeight="1" x14ac:dyDescent="0.45">
      <c r="A7" s="59">
        <v>401010200</v>
      </c>
      <c r="B7" s="39" t="s">
        <v>149</v>
      </c>
      <c r="C7" s="36" t="s">
        <v>10</v>
      </c>
      <c r="D7" s="40">
        <v>477400000</v>
      </c>
      <c r="E7" s="41">
        <f>'نظارت قبل از اجرا'!E9</f>
        <v>0.85</v>
      </c>
      <c r="F7" s="40">
        <f>D7*E7</f>
        <v>405790000</v>
      </c>
      <c r="G7" s="46"/>
      <c r="H7" s="47"/>
    </row>
    <row r="8" spans="1:8" s="2" customFormat="1" ht="30" customHeight="1" x14ac:dyDescent="0.45">
      <c r="A8" s="59">
        <v>401010300</v>
      </c>
      <c r="B8" s="39" t="s">
        <v>150</v>
      </c>
      <c r="C8" s="36" t="s">
        <v>10</v>
      </c>
      <c r="D8" s="40">
        <v>71500000</v>
      </c>
      <c r="E8" s="41">
        <f>E$7</f>
        <v>0.85</v>
      </c>
      <c r="F8" s="40">
        <f t="shared" ref="F8:F18" si="0">D8*E8</f>
        <v>60775000</v>
      </c>
      <c r="G8" s="46"/>
      <c r="H8" s="49"/>
    </row>
    <row r="9" spans="1:8" ht="30" customHeight="1" x14ac:dyDescent="0.45">
      <c r="A9" s="59">
        <v>401010400</v>
      </c>
      <c r="B9" s="39" t="s">
        <v>151</v>
      </c>
      <c r="C9" s="36" t="s">
        <v>10</v>
      </c>
      <c r="D9" s="40">
        <v>47700000</v>
      </c>
      <c r="E9" s="41">
        <f t="shared" ref="E9:E18" si="1">E$7</f>
        <v>0.85</v>
      </c>
      <c r="F9" s="40">
        <f t="shared" si="0"/>
        <v>40545000</v>
      </c>
      <c r="G9" s="46"/>
      <c r="H9" s="47"/>
    </row>
    <row r="10" spans="1:8" ht="30" customHeight="1" x14ac:dyDescent="0.45">
      <c r="A10" s="59">
        <v>401010500</v>
      </c>
      <c r="B10" s="39" t="s">
        <v>152</v>
      </c>
      <c r="C10" s="36" t="s">
        <v>10</v>
      </c>
      <c r="D10" s="40">
        <v>47700000</v>
      </c>
      <c r="E10" s="41">
        <f t="shared" si="1"/>
        <v>0.85</v>
      </c>
      <c r="F10" s="40">
        <f t="shared" si="0"/>
        <v>40545000</v>
      </c>
      <c r="G10" s="46"/>
      <c r="H10" s="47"/>
    </row>
    <row r="11" spans="1:8" ht="30" customHeight="1" x14ac:dyDescent="0.45">
      <c r="A11" s="59">
        <v>401010600</v>
      </c>
      <c r="B11" s="39" t="s">
        <v>153</v>
      </c>
      <c r="C11" s="59" t="s">
        <v>10</v>
      </c>
      <c r="D11" s="35">
        <v>23800000</v>
      </c>
      <c r="E11" s="57">
        <f t="shared" si="1"/>
        <v>0.85</v>
      </c>
      <c r="F11" s="40">
        <f t="shared" si="0"/>
        <v>20230000</v>
      </c>
      <c r="G11" s="76" t="s">
        <v>202</v>
      </c>
      <c r="H11" s="47"/>
    </row>
    <row r="12" spans="1:8" ht="30" customHeight="1" x14ac:dyDescent="0.45">
      <c r="A12" s="59">
        <v>401010700</v>
      </c>
      <c r="B12" s="39" t="s">
        <v>154</v>
      </c>
      <c r="C12" s="36" t="s">
        <v>10</v>
      </c>
      <c r="D12" s="40">
        <v>35600000</v>
      </c>
      <c r="E12" s="41">
        <f t="shared" si="1"/>
        <v>0.85</v>
      </c>
      <c r="F12" s="40">
        <f t="shared" si="0"/>
        <v>30260000</v>
      </c>
      <c r="G12" s="46"/>
      <c r="H12" s="47"/>
    </row>
    <row r="13" spans="1:8" ht="30" customHeight="1" x14ac:dyDescent="0.45">
      <c r="A13" s="66">
        <v>401020000</v>
      </c>
      <c r="B13" s="67" t="s">
        <v>52</v>
      </c>
      <c r="C13" s="70"/>
      <c r="D13" s="70"/>
      <c r="E13" s="71"/>
      <c r="F13" s="71"/>
      <c r="G13" s="46"/>
      <c r="H13" s="47"/>
    </row>
    <row r="14" spans="1:8" ht="30" customHeight="1" x14ac:dyDescent="0.45">
      <c r="A14" s="59">
        <v>401020100</v>
      </c>
      <c r="B14" s="39" t="s">
        <v>161</v>
      </c>
      <c r="C14" s="34" t="s">
        <v>256</v>
      </c>
      <c r="D14" s="40">
        <v>23800000</v>
      </c>
      <c r="E14" s="41">
        <f t="shared" si="1"/>
        <v>0.85</v>
      </c>
      <c r="F14" s="40">
        <f t="shared" si="0"/>
        <v>20230000</v>
      </c>
      <c r="G14" s="46"/>
      <c r="H14" s="47"/>
    </row>
    <row r="15" spans="1:8" ht="30" customHeight="1" x14ac:dyDescent="0.45">
      <c r="A15" s="59">
        <v>401020200</v>
      </c>
      <c r="B15" s="39" t="s">
        <v>162</v>
      </c>
      <c r="C15" s="34" t="s">
        <v>107</v>
      </c>
      <c r="D15" s="40">
        <v>35600000</v>
      </c>
      <c r="E15" s="41">
        <f t="shared" si="1"/>
        <v>0.85</v>
      </c>
      <c r="F15" s="40">
        <f t="shared" si="0"/>
        <v>30260000</v>
      </c>
      <c r="G15" s="46"/>
      <c r="H15" s="47"/>
    </row>
    <row r="16" spans="1:8" ht="30" customHeight="1" x14ac:dyDescent="0.45">
      <c r="A16" s="59">
        <v>401020300</v>
      </c>
      <c r="B16" s="39" t="s">
        <v>11</v>
      </c>
      <c r="C16" s="34" t="s">
        <v>53</v>
      </c>
      <c r="D16" s="40">
        <v>59400000</v>
      </c>
      <c r="E16" s="41">
        <f t="shared" si="1"/>
        <v>0.85</v>
      </c>
      <c r="F16" s="40">
        <f t="shared" si="0"/>
        <v>50490000</v>
      </c>
      <c r="G16" s="46"/>
      <c r="H16" s="47"/>
    </row>
    <row r="17" spans="1:8" s="10" customFormat="1" ht="30" customHeight="1" x14ac:dyDescent="0.45">
      <c r="A17" s="74">
        <v>401020400</v>
      </c>
      <c r="B17" s="39" t="s">
        <v>163</v>
      </c>
      <c r="C17" s="34" t="s">
        <v>164</v>
      </c>
      <c r="D17" s="34" t="s">
        <v>86</v>
      </c>
      <c r="E17" s="71"/>
      <c r="F17" s="40"/>
      <c r="G17" s="46"/>
      <c r="H17" s="48"/>
    </row>
    <row r="18" spans="1:8" ht="30" customHeight="1" x14ac:dyDescent="0.45">
      <c r="A18" s="59">
        <v>401020500</v>
      </c>
      <c r="B18" s="39" t="s">
        <v>165</v>
      </c>
      <c r="C18" s="34" t="s">
        <v>1</v>
      </c>
      <c r="D18" s="40">
        <v>107400000</v>
      </c>
      <c r="E18" s="41">
        <f t="shared" si="1"/>
        <v>0.85</v>
      </c>
      <c r="F18" s="40">
        <f t="shared" si="0"/>
        <v>91290000</v>
      </c>
      <c r="G18" s="46"/>
      <c r="H18" s="47"/>
    </row>
    <row r="19" spans="1:8" ht="30" customHeight="1" x14ac:dyDescent="0.45">
      <c r="A19" s="74">
        <v>401020600</v>
      </c>
      <c r="B19" s="39" t="s">
        <v>166</v>
      </c>
      <c r="C19" s="34" t="s">
        <v>107</v>
      </c>
      <c r="D19" s="34" t="s">
        <v>86</v>
      </c>
      <c r="E19" s="71"/>
      <c r="F19" s="40"/>
      <c r="G19" s="46"/>
    </row>
    <row r="20" spans="1:8" ht="30" customHeight="1" x14ac:dyDescent="0.45">
      <c r="A20" s="412" t="s">
        <v>219</v>
      </c>
      <c r="B20" s="412"/>
      <c r="C20" s="412"/>
      <c r="D20" s="412"/>
      <c r="E20" s="412"/>
      <c r="F20" s="72">
        <f>SUM(F6:F19)</f>
        <v>790415000</v>
      </c>
      <c r="G20" s="46"/>
    </row>
  </sheetData>
  <customSheetViews>
    <customSheetView guid="{FCDFC4C8-384B-4F37-B0B3-C692D44D3CB7}" scale="85" showPageBreaks="1" printArea="1" view="pageBreakPreview">
      <selection activeCell="B8" sqref="B8"/>
      <pageMargins left="0.2" right="0.2" top="0.25" bottom="0.25" header="0.3" footer="0.3"/>
      <printOptions horizontalCentered="1"/>
      <pageSetup paperSize="9" scale="76" orientation="portrait" r:id="rId1"/>
    </customSheetView>
    <customSheetView guid="{24F4758C-67F3-4B20-97DB-84278AACF495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2"/>
    </customSheetView>
    <customSheetView guid="{422A1A29-9DA7-4D46-A957-7E4AA61F5B21}" scale="85" showPageBreaks="1" printArea="1" view="pageBreakPreview" topLeftCell="A34">
      <selection activeCell="D1048437" sqref="D1048437"/>
      <pageMargins left="0.2" right="0.2" top="0.25" bottom="0.25" header="0.3" footer="0.3"/>
      <printOptions horizontalCentered="1"/>
      <pageSetup paperSize="9" scale="76" orientation="portrait" r:id="rId3"/>
    </customSheetView>
  </customSheetViews>
  <mergeCells count="4">
    <mergeCell ref="A1:F1"/>
    <mergeCell ref="A2:F2"/>
    <mergeCell ref="A3:F3"/>
    <mergeCell ref="A20:E20"/>
  </mergeCells>
  <printOptions horizontalCentered="1"/>
  <pageMargins left="0.2" right="0.2" top="0.5" bottom="0.25" header="0.3" footer="0.3"/>
  <pageSetup paperSize="9" scale="82" orientation="portrait" r:id="rId4"/>
  <rowBreaks count="1" manualBreakCount="1">
    <brk id="12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12"/>
  <sheetViews>
    <sheetView rightToLeft="1" tabSelected="1" view="pageBreakPreview" topLeftCell="C1" zoomScaleNormal="100" zoomScaleSheetLayoutView="100" workbookViewId="0">
      <selection activeCell="C8" sqref="C8"/>
    </sheetView>
  </sheetViews>
  <sheetFormatPr defaultRowHeight="15" x14ac:dyDescent="0.25"/>
  <cols>
    <col min="1" max="1" width="17.7109375" customWidth="1"/>
    <col min="2" max="2" width="49.85546875" customWidth="1"/>
    <col min="3" max="4" width="13.140625" customWidth="1"/>
    <col min="5" max="5" width="10" customWidth="1"/>
    <col min="6" max="6" width="16.85546875" customWidth="1"/>
  </cols>
  <sheetData>
    <row r="1" spans="1:8" s="1" customFormat="1" ht="30" customHeight="1" x14ac:dyDescent="0.45">
      <c r="A1" s="415" t="s">
        <v>194</v>
      </c>
      <c r="B1" s="415"/>
      <c r="C1" s="415"/>
      <c r="D1" s="415"/>
      <c r="E1" s="415"/>
      <c r="F1" s="415"/>
      <c r="G1" s="22"/>
    </row>
    <row r="2" spans="1:8" ht="30" customHeight="1" x14ac:dyDescent="0.25">
      <c r="A2" s="414" t="s">
        <v>83</v>
      </c>
      <c r="B2" s="414"/>
      <c r="C2" s="414"/>
      <c r="D2" s="414"/>
      <c r="E2" s="414"/>
      <c r="F2" s="414"/>
      <c r="G2" s="73"/>
      <c r="H2" s="17"/>
    </row>
    <row r="3" spans="1:8" ht="44.25" customHeight="1" x14ac:dyDescent="0.25">
      <c r="A3" s="61" t="s">
        <v>12</v>
      </c>
      <c r="B3" s="61" t="s">
        <v>13</v>
      </c>
      <c r="C3" s="61" t="s">
        <v>220</v>
      </c>
      <c r="D3" s="61" t="s">
        <v>227</v>
      </c>
      <c r="E3" s="61" t="s">
        <v>198</v>
      </c>
      <c r="F3" s="61" t="s">
        <v>260</v>
      </c>
      <c r="G3" s="77"/>
    </row>
    <row r="4" spans="1:8" ht="30" customHeight="1" x14ac:dyDescent="0.25">
      <c r="A4" s="62">
        <v>501010000</v>
      </c>
      <c r="B4" s="63" t="s">
        <v>71</v>
      </c>
      <c r="C4" s="64">
        <v>124500000</v>
      </c>
      <c r="D4" s="64">
        <v>0</v>
      </c>
      <c r="E4" s="62">
        <v>0</v>
      </c>
      <c r="F4" s="64">
        <f>E4*C4*D4</f>
        <v>0</v>
      </c>
      <c r="G4" s="75" t="s">
        <v>263</v>
      </c>
    </row>
    <row r="5" spans="1:8" ht="30" customHeight="1" x14ac:dyDescent="0.25">
      <c r="A5" s="62">
        <v>501020000</v>
      </c>
      <c r="B5" s="63" t="s">
        <v>72</v>
      </c>
      <c r="C5" s="64">
        <v>31100000</v>
      </c>
      <c r="D5" s="64">
        <v>0</v>
      </c>
      <c r="E5" s="62">
        <v>0</v>
      </c>
      <c r="F5" s="64">
        <f t="shared" ref="F5:F11" si="0">E5*C5*D5</f>
        <v>0</v>
      </c>
      <c r="G5" s="75" t="s">
        <v>263</v>
      </c>
    </row>
    <row r="6" spans="1:8" ht="30" customHeight="1" x14ac:dyDescent="0.25">
      <c r="A6" s="62">
        <v>501030000</v>
      </c>
      <c r="B6" s="63" t="s">
        <v>73</v>
      </c>
      <c r="C6" s="64">
        <v>15100000</v>
      </c>
      <c r="D6" s="64">
        <v>0</v>
      </c>
      <c r="E6" s="62">
        <v>0</v>
      </c>
      <c r="F6" s="64">
        <f t="shared" si="0"/>
        <v>0</v>
      </c>
      <c r="G6" s="75" t="s">
        <v>263</v>
      </c>
    </row>
    <row r="7" spans="1:8" ht="30" customHeight="1" x14ac:dyDescent="0.25">
      <c r="A7" s="62">
        <v>501040000</v>
      </c>
      <c r="B7" s="63" t="s">
        <v>74</v>
      </c>
      <c r="C7" s="64">
        <v>231100000</v>
      </c>
      <c r="D7" s="64">
        <v>1</v>
      </c>
      <c r="E7" s="62">
        <v>1</v>
      </c>
      <c r="F7" s="64">
        <f t="shared" si="0"/>
        <v>231100000</v>
      </c>
      <c r="G7" s="75" t="s">
        <v>264</v>
      </c>
    </row>
    <row r="8" spans="1:8" ht="30" customHeight="1" x14ac:dyDescent="0.25">
      <c r="A8" s="62">
        <v>501050000</v>
      </c>
      <c r="B8" s="63" t="s">
        <v>75</v>
      </c>
      <c r="C8" s="64">
        <v>0</v>
      </c>
      <c r="D8" s="64">
        <v>0</v>
      </c>
      <c r="E8" s="62">
        <v>0</v>
      </c>
      <c r="F8" s="64">
        <f>E8*C8*D8</f>
        <v>0</v>
      </c>
      <c r="G8" s="75" t="s">
        <v>264</v>
      </c>
    </row>
    <row r="9" spans="1:8" ht="30" customHeight="1" x14ac:dyDescent="0.25">
      <c r="A9" s="62">
        <v>501060000</v>
      </c>
      <c r="B9" s="63" t="s">
        <v>76</v>
      </c>
      <c r="C9" s="64">
        <v>0</v>
      </c>
      <c r="D9" s="64">
        <v>0</v>
      </c>
      <c r="E9" s="62">
        <v>0</v>
      </c>
      <c r="F9" s="64">
        <f t="shared" si="0"/>
        <v>0</v>
      </c>
      <c r="G9" s="75" t="s">
        <v>264</v>
      </c>
    </row>
    <row r="10" spans="1:8" ht="30" customHeight="1" x14ac:dyDescent="0.25">
      <c r="A10" s="62">
        <v>501070000</v>
      </c>
      <c r="B10" s="63" t="s">
        <v>77</v>
      </c>
      <c r="C10" s="64">
        <v>0</v>
      </c>
      <c r="D10" s="64">
        <v>0</v>
      </c>
      <c r="E10" s="62">
        <v>0</v>
      </c>
      <c r="F10" s="64">
        <f t="shared" si="0"/>
        <v>0</v>
      </c>
      <c r="G10" s="75" t="s">
        <v>264</v>
      </c>
    </row>
    <row r="11" spans="1:8" ht="30" customHeight="1" x14ac:dyDescent="0.25">
      <c r="A11" s="62">
        <v>501080000</v>
      </c>
      <c r="B11" s="63" t="s">
        <v>78</v>
      </c>
      <c r="C11" s="64">
        <v>0</v>
      </c>
      <c r="D11" s="64">
        <v>0</v>
      </c>
      <c r="E11" s="62">
        <v>0</v>
      </c>
      <c r="F11" s="64">
        <f t="shared" si="0"/>
        <v>0</v>
      </c>
      <c r="G11" s="75" t="s">
        <v>264</v>
      </c>
    </row>
    <row r="12" spans="1:8" ht="30" customHeight="1" x14ac:dyDescent="0.25">
      <c r="A12" s="413" t="s">
        <v>79</v>
      </c>
      <c r="B12" s="413"/>
      <c r="C12" s="413"/>
      <c r="D12" s="413"/>
      <c r="E12" s="413"/>
      <c r="F12" s="65">
        <f>SUM(F4:F11)</f>
        <v>231100000</v>
      </c>
    </row>
  </sheetData>
  <customSheetViews>
    <customSheetView guid="{FCDFC4C8-384B-4F37-B0B3-C692D44D3CB7}" scale="85" showPageBreaks="1" printArea="1" view="pageBreakPreview">
      <selection activeCell="B9" sqref="B9"/>
      <pageMargins left="0.7" right="0.7" top="0.75" bottom="0.75" header="0.3" footer="0.3"/>
      <pageSetup paperSize="9" scale="76" orientation="portrait" r:id="rId1"/>
    </customSheetView>
    <customSheetView guid="{24F4758C-67F3-4B20-97DB-84278AACF495}" scale="85" showPageBreaks="1" printArea="1" view="pageBreakPreview" topLeftCell="A7">
      <selection activeCell="E10" sqref="E10"/>
      <pageMargins left="0.7" right="0.7" top="0.75" bottom="0.75" header="0.3" footer="0.3"/>
      <pageSetup paperSize="9" scale="76" orientation="portrait" r:id="rId2"/>
    </customSheetView>
    <customSheetView guid="{422A1A29-9DA7-4D46-A957-7E4AA61F5B21}" scale="85" showPageBreaks="1" printArea="1" view="pageBreakPreview">
      <selection activeCell="C4" sqref="C4"/>
      <pageMargins left="0.7" right="0.7" top="0.75" bottom="0.75" header="0.3" footer="0.3"/>
      <pageSetup paperSize="9" scale="76" orientation="portrait" r:id="rId3"/>
    </customSheetView>
  </customSheetViews>
  <mergeCells count="3">
    <mergeCell ref="A12:E12"/>
    <mergeCell ref="A2:F2"/>
    <mergeCell ref="A1:F1"/>
  </mergeCells>
  <printOptions horizontalCentered="1"/>
  <pageMargins left="0.25" right="0.25" top="0.5" bottom="0.25" header="0.3" footer="0.3"/>
  <pageSetup paperSize="9" scale="81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904</dlcnt>
  </documentManagement>
</p:properties>
</file>

<file path=customXml/itemProps1.xml><?xml version="1.0" encoding="utf-8"?>
<ds:datastoreItem xmlns:ds="http://schemas.openxmlformats.org/officeDocument/2006/customXml" ds:itemID="{CF3014B5-7B43-4C12-B2B2-C03446BEC688}"/>
</file>

<file path=customXml/itemProps2.xml><?xml version="1.0" encoding="utf-8"?>
<ds:datastoreItem xmlns:ds="http://schemas.openxmlformats.org/officeDocument/2006/customXml" ds:itemID="{DBABCCA9-0320-462B-B0CA-A70063DD0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845DD4-1863-4288-9AA9-695A31D5FA7D}">
  <ds:schemaRefs>
    <ds:schemaRef ds:uri="http://purl.org/dc/terms/"/>
    <ds:schemaRef ds:uri="http://purl.org/dc/elements/1.1/"/>
    <ds:schemaRef ds:uri="0ed3d1fc-795f-4e02-92df-78b00a4d52ea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57cc77e0-a3cd-49e6-ad4b-89ed8cc45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ورودی محاسبات</vt:lpstr>
      <vt:lpstr> روکش برآورد </vt:lpstr>
      <vt:lpstr>نظارت قبل از اجرا</vt:lpstr>
      <vt:lpstr>نظارت ماهانه حین اجرا</vt:lpstr>
      <vt:lpstr>نظارت موردی</vt:lpstr>
      <vt:lpstr>فنی کارگاهی</vt:lpstr>
      <vt:lpstr>نظارت خاتمه</vt:lpstr>
      <vt:lpstr>هزینه های پشتیبانی</vt:lpstr>
      <vt:lpstr>' روکش برآورد '!Print_Area</vt:lpstr>
      <vt:lpstr>'فنی کارگاهی'!Print_Area</vt:lpstr>
      <vt:lpstr>'نظارت خاتمه'!Print_Area</vt:lpstr>
      <vt:lpstr>'نظارت قبل از اجرا'!Print_Area</vt:lpstr>
      <vt:lpstr>'نظارت ماهانه حین اجرا'!Print_Area</vt:lpstr>
      <vt:lpstr>'نظارت موردی'!Print_Area</vt:lpstr>
      <vt:lpstr>'ورودی محاسبات'!Print_Area</vt:lpstr>
      <vt:lpstr>'هزینه های پشتیبانی'!Print_Area</vt:lpstr>
      <vt:lpstr>'نظارت خاتمه'!Print_Titles</vt:lpstr>
      <vt:lpstr>'نظارت قبل از اجرا'!Print_Titles</vt:lpstr>
      <vt:lpstr>'نظارت ماهانه حین اجرا'!Print_Titles</vt:lpstr>
      <vt:lpstr>'نظارت موردی'!Print_Titles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پيوست شماره 3 قراردادهاي نظارت- 1403</dc:title>
  <cp:keywords>بخشنامه نظارت</cp:keywords>
  <cp:lastModifiedBy>فاطمه بابالو</cp:lastModifiedBy>
  <cp:lastPrinted>2019-07-03T10:29:31Z</cp:lastPrinted>
  <dcterms:created xsi:type="dcterms:W3CDTF">2016-08-16T06:29:08Z</dcterms:created>
  <dcterms:modified xsi:type="dcterms:W3CDTF">2024-06-26T07:19:45Z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311500</vt:r8>
  </property>
</Properties>
</file>